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okumenty\Investice mimo program\2023\PdF\reko vody a kanalizace_etapa III\PD III etapa_do_VZ\rozpocty\"/>
    </mc:Choice>
  </mc:AlternateContent>
  <xr:revisionPtr revIDLastSave="0" documentId="13_ncr:1_{9284C668-2B98-48E2-8569-84B389E478DA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Rekapitulace stavby" sheetId="1" r:id="rId1"/>
    <sheet name="210828 - MU Pedagogická f..." sheetId="2" r:id="rId2"/>
    <sheet name="Pokyny pro vyplnění" sheetId="3" r:id="rId3"/>
  </sheets>
  <definedNames>
    <definedName name="_xlnm._FilterDatabase" localSheetId="1" hidden="1">'210828 - MU Pedagogická f...'!$C$94:$K$1184</definedName>
    <definedName name="_xlnm.Print_Titles" localSheetId="1">'210828 - MU Pedagogická f...'!$94:$94</definedName>
    <definedName name="_xlnm.Print_Titles" localSheetId="0">'Rekapitulace stavby'!$52:$52</definedName>
    <definedName name="_xlnm.Print_Area" localSheetId="1">'210828 - MU Pedagogická f...'!$C$4:$J$37,'210828 - MU Pedagogická f...'!$C$43:$J$78,'210828 - MU Pedagogická f...'!$C$84:$K$1184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748" i="2" l="1"/>
  <c r="BI748" i="2"/>
  <c r="BH748" i="2"/>
  <c r="BG748" i="2"/>
  <c r="BF748" i="2"/>
  <c r="T748" i="2"/>
  <c r="R748" i="2"/>
  <c r="P748" i="2"/>
  <c r="J748" i="2"/>
  <c r="BE748" i="2" s="1"/>
  <c r="H131" i="2"/>
  <c r="BK319" i="2" l="1"/>
  <c r="BI319" i="2"/>
  <c r="BH319" i="2"/>
  <c r="BG319" i="2"/>
  <c r="BF319" i="2"/>
  <c r="T319" i="2"/>
  <c r="R319" i="2"/>
  <c r="P319" i="2"/>
  <c r="J319" i="2"/>
  <c r="BE319" i="2" s="1"/>
  <c r="H318" i="2"/>
  <c r="J815" i="2" l="1"/>
  <c r="J814" i="2"/>
  <c r="J810" i="2"/>
  <c r="J811" i="2"/>
  <c r="J812" i="2"/>
  <c r="J813" i="2"/>
  <c r="BK823" i="2"/>
  <c r="BI823" i="2"/>
  <c r="BH823" i="2"/>
  <c r="BG823" i="2"/>
  <c r="BF823" i="2"/>
  <c r="T823" i="2"/>
  <c r="R823" i="2"/>
  <c r="P823" i="2"/>
  <c r="J823" i="2"/>
  <c r="BE823" i="2" s="1"/>
  <c r="H1102" i="2"/>
  <c r="J1102" i="2" s="1"/>
  <c r="H1100" i="2"/>
  <c r="T1100" i="2" s="1"/>
  <c r="J1107" i="2"/>
  <c r="H1059" i="2"/>
  <c r="H1022" i="2"/>
  <c r="R1022" i="2" s="1"/>
  <c r="H984" i="2"/>
  <c r="T984" i="2" s="1"/>
  <c r="H946" i="2"/>
  <c r="T946" i="2" s="1"/>
  <c r="H908" i="2"/>
  <c r="R908" i="2" s="1"/>
  <c r="H945" i="2"/>
  <c r="H787" i="2"/>
  <c r="BK787" i="2" s="1"/>
  <c r="H785" i="2"/>
  <c r="T785" i="2" s="1"/>
  <c r="J766" i="2"/>
  <c r="J767" i="2"/>
  <c r="J768" i="2"/>
  <c r="J769" i="2"/>
  <c r="H691" i="2"/>
  <c r="BK691" i="2" s="1"/>
  <c r="H688" i="2"/>
  <c r="T688" i="2" s="1"/>
  <c r="H686" i="2"/>
  <c r="P686" i="2" s="1"/>
  <c r="H684" i="2"/>
  <c r="T684" i="2" s="1"/>
  <c r="H682" i="2"/>
  <c r="P682" i="2" s="1"/>
  <c r="H644" i="2"/>
  <c r="BK644" i="2" s="1"/>
  <c r="T131" i="2"/>
  <c r="J35" i="2"/>
  <c r="J34" i="2"/>
  <c r="AY55" i="1" s="1"/>
  <c r="J33" i="2"/>
  <c r="AX55" i="1" s="1"/>
  <c r="BI1183" i="2"/>
  <c r="BH1183" i="2"/>
  <c r="BG1183" i="2"/>
  <c r="BF1183" i="2"/>
  <c r="T1183" i="2"/>
  <c r="T1182" i="2" s="1"/>
  <c r="R1183" i="2"/>
  <c r="R1182" i="2" s="1"/>
  <c r="P1183" i="2"/>
  <c r="P1182" i="2" s="1"/>
  <c r="BI1180" i="2"/>
  <c r="BH1180" i="2"/>
  <c r="BG1180" i="2"/>
  <c r="BF1180" i="2"/>
  <c r="T1180" i="2"/>
  <c r="T1179" i="2" s="1"/>
  <c r="R1180" i="2"/>
  <c r="R1179" i="2" s="1"/>
  <c r="P1180" i="2"/>
  <c r="P1179" i="2" s="1"/>
  <c r="BI1177" i="2"/>
  <c r="BH1177" i="2"/>
  <c r="BG1177" i="2"/>
  <c r="BF1177" i="2"/>
  <c r="T1177" i="2"/>
  <c r="R1177" i="2"/>
  <c r="P1177" i="2"/>
  <c r="BI1167" i="2"/>
  <c r="BH1167" i="2"/>
  <c r="BG1167" i="2"/>
  <c r="BF1167" i="2"/>
  <c r="T1167" i="2"/>
  <c r="T1166" i="2" s="1"/>
  <c r="R1167" i="2"/>
  <c r="R1166" i="2" s="1"/>
  <c r="P1167" i="2"/>
  <c r="P1166" i="2" s="1"/>
  <c r="BI1147" i="2"/>
  <c r="BH1147" i="2"/>
  <c r="BG1147" i="2"/>
  <c r="BF1147" i="2"/>
  <c r="T1147" i="2"/>
  <c r="R1147" i="2"/>
  <c r="P1147" i="2"/>
  <c r="BI1128" i="2"/>
  <c r="BH1128" i="2"/>
  <c r="BG1128" i="2"/>
  <c r="BF1128" i="2"/>
  <c r="T1128" i="2"/>
  <c r="R1128" i="2"/>
  <c r="P1128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105" i="2"/>
  <c r="BH1105" i="2"/>
  <c r="BG1105" i="2"/>
  <c r="BF1105" i="2"/>
  <c r="T1105" i="2"/>
  <c r="R1105" i="2"/>
  <c r="P1105" i="2"/>
  <c r="BI1102" i="2"/>
  <c r="BH1102" i="2"/>
  <c r="BG1102" i="2"/>
  <c r="BF1102" i="2"/>
  <c r="BI1100" i="2"/>
  <c r="BH1100" i="2"/>
  <c r="BG1100" i="2"/>
  <c r="BF1100" i="2"/>
  <c r="BI1062" i="2"/>
  <c r="BH1062" i="2"/>
  <c r="BG1062" i="2"/>
  <c r="BF1062" i="2"/>
  <c r="T1062" i="2"/>
  <c r="R1062" i="2"/>
  <c r="P1062" i="2"/>
  <c r="BI1060" i="2"/>
  <c r="BH1060" i="2"/>
  <c r="BG1060" i="2"/>
  <c r="BF1060" i="2"/>
  <c r="BI1022" i="2"/>
  <c r="BH1022" i="2"/>
  <c r="BG1022" i="2"/>
  <c r="BF1022" i="2"/>
  <c r="BI984" i="2"/>
  <c r="BH984" i="2"/>
  <c r="BG984" i="2"/>
  <c r="BF984" i="2"/>
  <c r="BI946" i="2"/>
  <c r="BH946" i="2"/>
  <c r="BG946" i="2"/>
  <c r="BF946" i="2"/>
  <c r="BI908" i="2"/>
  <c r="BH908" i="2"/>
  <c r="BG908" i="2"/>
  <c r="BF908" i="2"/>
  <c r="BI905" i="2"/>
  <c r="BH905" i="2"/>
  <c r="BG905" i="2"/>
  <c r="BF905" i="2"/>
  <c r="T905" i="2"/>
  <c r="R905" i="2"/>
  <c r="P905" i="2"/>
  <c r="BI903" i="2"/>
  <c r="BH903" i="2"/>
  <c r="BG903" i="2"/>
  <c r="BF903" i="2"/>
  <c r="T903" i="2"/>
  <c r="R903" i="2"/>
  <c r="P903" i="2"/>
  <c r="BI901" i="2"/>
  <c r="BH901" i="2"/>
  <c r="BG901" i="2"/>
  <c r="BF901" i="2"/>
  <c r="T901" i="2"/>
  <c r="R901" i="2"/>
  <c r="P901" i="2"/>
  <c r="BI883" i="2"/>
  <c r="BH883" i="2"/>
  <c r="BG883" i="2"/>
  <c r="BF883" i="2"/>
  <c r="T883" i="2"/>
  <c r="R883" i="2"/>
  <c r="P883" i="2"/>
  <c r="BI865" i="2"/>
  <c r="BH865" i="2"/>
  <c r="BG865" i="2"/>
  <c r="BF865" i="2"/>
  <c r="T865" i="2"/>
  <c r="R865" i="2"/>
  <c r="P865" i="2"/>
  <c r="BI847" i="2"/>
  <c r="BH847" i="2"/>
  <c r="BG847" i="2"/>
  <c r="BF847" i="2"/>
  <c r="T847" i="2"/>
  <c r="R847" i="2"/>
  <c r="P847" i="2"/>
  <c r="BI829" i="2"/>
  <c r="BH829" i="2"/>
  <c r="BG829" i="2"/>
  <c r="BF829" i="2"/>
  <c r="T829" i="2"/>
  <c r="R829" i="2"/>
  <c r="P829" i="2"/>
  <c r="BI826" i="2"/>
  <c r="BH826" i="2"/>
  <c r="BG826" i="2"/>
  <c r="BF826" i="2"/>
  <c r="T826" i="2"/>
  <c r="R826" i="2"/>
  <c r="P826" i="2"/>
  <c r="BI824" i="2"/>
  <c r="BH824" i="2"/>
  <c r="BG824" i="2"/>
  <c r="BF824" i="2"/>
  <c r="T824" i="2"/>
  <c r="R824" i="2"/>
  <c r="P824" i="2"/>
  <c r="BI816" i="2"/>
  <c r="BH816" i="2"/>
  <c r="BG816" i="2"/>
  <c r="BF816" i="2"/>
  <c r="T816" i="2"/>
  <c r="R816" i="2"/>
  <c r="P816" i="2"/>
  <c r="BI809" i="2"/>
  <c r="BH809" i="2"/>
  <c r="BG809" i="2"/>
  <c r="BF809" i="2"/>
  <c r="T809" i="2"/>
  <c r="R809" i="2"/>
  <c r="P809" i="2"/>
  <c r="BI808" i="2"/>
  <c r="BH808" i="2"/>
  <c r="BG808" i="2"/>
  <c r="BF808" i="2"/>
  <c r="T808" i="2"/>
  <c r="R808" i="2"/>
  <c r="P808" i="2"/>
  <c r="BI797" i="2"/>
  <c r="BH797" i="2"/>
  <c r="BG797" i="2"/>
  <c r="BF797" i="2"/>
  <c r="T797" i="2"/>
  <c r="R797" i="2"/>
  <c r="P797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1" i="2"/>
  <c r="BH791" i="2"/>
  <c r="BG791" i="2"/>
  <c r="BF791" i="2"/>
  <c r="T791" i="2"/>
  <c r="R791" i="2"/>
  <c r="P791" i="2"/>
  <c r="BI790" i="2"/>
  <c r="BH790" i="2"/>
  <c r="BG790" i="2"/>
  <c r="BF790" i="2"/>
  <c r="T790" i="2"/>
  <c r="R790" i="2"/>
  <c r="P790" i="2"/>
  <c r="BI787" i="2"/>
  <c r="BH787" i="2"/>
  <c r="BG787" i="2"/>
  <c r="BF787" i="2"/>
  <c r="BI785" i="2"/>
  <c r="BH785" i="2"/>
  <c r="BG785" i="2"/>
  <c r="BF785" i="2"/>
  <c r="BI784" i="2"/>
  <c r="BH784" i="2"/>
  <c r="BG784" i="2"/>
  <c r="BF784" i="2"/>
  <c r="T784" i="2"/>
  <c r="R784" i="2"/>
  <c r="P784" i="2"/>
  <c r="BI783" i="2"/>
  <c r="BH783" i="2"/>
  <c r="BG783" i="2"/>
  <c r="BF783" i="2"/>
  <c r="T783" i="2"/>
  <c r="R783" i="2"/>
  <c r="P783" i="2"/>
  <c r="BI780" i="2"/>
  <c r="BH780" i="2"/>
  <c r="BG780" i="2"/>
  <c r="BF780" i="2"/>
  <c r="T780" i="2"/>
  <c r="R780" i="2"/>
  <c r="P780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1" i="2"/>
  <c r="BH771" i="2"/>
  <c r="BG771" i="2"/>
  <c r="BF771" i="2"/>
  <c r="T771" i="2"/>
  <c r="R771" i="2"/>
  <c r="P771" i="2"/>
  <c r="BI765" i="2"/>
  <c r="BH765" i="2"/>
  <c r="BG765" i="2"/>
  <c r="BF765" i="2"/>
  <c r="T765" i="2"/>
  <c r="R765" i="2"/>
  <c r="P765" i="2"/>
  <c r="BI759" i="2"/>
  <c r="BH759" i="2"/>
  <c r="BG759" i="2"/>
  <c r="BF759" i="2"/>
  <c r="T759" i="2"/>
  <c r="R759" i="2"/>
  <c r="P759" i="2"/>
  <c r="BI754" i="2"/>
  <c r="BH754" i="2"/>
  <c r="BG754" i="2"/>
  <c r="BF754" i="2"/>
  <c r="T754" i="2"/>
  <c r="R754" i="2"/>
  <c r="P754" i="2"/>
  <c r="BI753" i="2"/>
  <c r="BH753" i="2"/>
  <c r="BG753" i="2"/>
  <c r="BF753" i="2"/>
  <c r="T753" i="2"/>
  <c r="R753" i="2"/>
  <c r="P753" i="2"/>
  <c r="BI750" i="2"/>
  <c r="BH750" i="2"/>
  <c r="BG750" i="2"/>
  <c r="BF750" i="2"/>
  <c r="T750" i="2"/>
  <c r="R750" i="2"/>
  <c r="P750" i="2"/>
  <c r="BI734" i="2"/>
  <c r="BH734" i="2"/>
  <c r="BG734" i="2"/>
  <c r="BF734" i="2"/>
  <c r="T734" i="2"/>
  <c r="R734" i="2"/>
  <c r="P734" i="2"/>
  <c r="BI720" i="2"/>
  <c r="BH720" i="2"/>
  <c r="BG720" i="2"/>
  <c r="BF720" i="2"/>
  <c r="T720" i="2"/>
  <c r="R720" i="2"/>
  <c r="P720" i="2"/>
  <c r="BI707" i="2"/>
  <c r="BH707" i="2"/>
  <c r="BG707" i="2"/>
  <c r="BF707" i="2"/>
  <c r="T707" i="2"/>
  <c r="R707" i="2"/>
  <c r="P707" i="2"/>
  <c r="BI695" i="2"/>
  <c r="BH695" i="2"/>
  <c r="BG695" i="2"/>
  <c r="BF695" i="2"/>
  <c r="T695" i="2"/>
  <c r="R695" i="2"/>
  <c r="P695" i="2"/>
  <c r="BI691" i="2"/>
  <c r="BH691" i="2"/>
  <c r="BG691" i="2"/>
  <c r="BF691" i="2"/>
  <c r="BI688" i="2"/>
  <c r="BH688" i="2"/>
  <c r="BG688" i="2"/>
  <c r="BF688" i="2"/>
  <c r="BI686" i="2"/>
  <c r="BH686" i="2"/>
  <c r="BG686" i="2"/>
  <c r="BF686" i="2"/>
  <c r="BI684" i="2"/>
  <c r="BH684" i="2"/>
  <c r="BG684" i="2"/>
  <c r="BF684" i="2"/>
  <c r="BI682" i="2"/>
  <c r="BH682" i="2"/>
  <c r="BG682" i="2"/>
  <c r="BF682" i="2"/>
  <c r="BI644" i="2"/>
  <c r="BH644" i="2"/>
  <c r="BG644" i="2"/>
  <c r="BF644" i="2"/>
  <c r="BI630" i="2"/>
  <c r="BH630" i="2"/>
  <c r="BG630" i="2"/>
  <c r="BF630" i="2"/>
  <c r="T630" i="2"/>
  <c r="R630" i="2"/>
  <c r="P630" i="2"/>
  <c r="BI608" i="2"/>
  <c r="BH608" i="2"/>
  <c r="BG608" i="2"/>
  <c r="BF608" i="2"/>
  <c r="T608" i="2"/>
  <c r="R608" i="2"/>
  <c r="P608" i="2"/>
  <c r="BI594" i="2"/>
  <c r="BH594" i="2"/>
  <c r="BG594" i="2"/>
  <c r="BF594" i="2"/>
  <c r="T594" i="2"/>
  <c r="R594" i="2"/>
  <c r="P594" i="2"/>
  <c r="BI571" i="2"/>
  <c r="BH571" i="2"/>
  <c r="BG571" i="2"/>
  <c r="BF571" i="2"/>
  <c r="T571" i="2"/>
  <c r="R571" i="2"/>
  <c r="P571" i="2"/>
  <c r="BI554" i="2"/>
  <c r="BH554" i="2"/>
  <c r="BG554" i="2"/>
  <c r="BF554" i="2"/>
  <c r="T554" i="2"/>
  <c r="R554" i="2"/>
  <c r="P554" i="2"/>
  <c r="BI537" i="2"/>
  <c r="BH537" i="2"/>
  <c r="BG537" i="2"/>
  <c r="BF537" i="2"/>
  <c r="T537" i="2"/>
  <c r="R537" i="2"/>
  <c r="P537" i="2"/>
  <c r="BI527" i="2"/>
  <c r="BH527" i="2"/>
  <c r="BG527" i="2"/>
  <c r="BF527" i="2"/>
  <c r="T527" i="2"/>
  <c r="R527" i="2"/>
  <c r="P527" i="2"/>
  <c r="BI508" i="2"/>
  <c r="BH508" i="2"/>
  <c r="BG508" i="2"/>
  <c r="BF508" i="2"/>
  <c r="T508" i="2"/>
  <c r="R508" i="2"/>
  <c r="P508" i="2"/>
  <c r="BI494" i="2"/>
  <c r="BH494" i="2"/>
  <c r="BG494" i="2"/>
  <c r="BF494" i="2"/>
  <c r="T494" i="2"/>
  <c r="R494" i="2"/>
  <c r="P494" i="2"/>
  <c r="BI482" i="2"/>
  <c r="BH482" i="2"/>
  <c r="BG482" i="2"/>
  <c r="BF482" i="2"/>
  <c r="T482" i="2"/>
  <c r="R482" i="2"/>
  <c r="P482" i="2"/>
  <c r="BI477" i="2"/>
  <c r="BH477" i="2"/>
  <c r="BG477" i="2"/>
  <c r="BF477" i="2"/>
  <c r="T477" i="2"/>
  <c r="R477" i="2"/>
  <c r="P477" i="2"/>
  <c r="BI472" i="2"/>
  <c r="BH472" i="2"/>
  <c r="BG472" i="2"/>
  <c r="BF472" i="2"/>
  <c r="T472" i="2"/>
  <c r="R472" i="2"/>
  <c r="P472" i="2"/>
  <c r="BI454" i="2"/>
  <c r="BH454" i="2"/>
  <c r="BG454" i="2"/>
  <c r="BF454" i="2"/>
  <c r="T454" i="2"/>
  <c r="R454" i="2"/>
  <c r="P454" i="2"/>
  <c r="BI436" i="2"/>
  <c r="BH436" i="2"/>
  <c r="BG436" i="2"/>
  <c r="BF436" i="2"/>
  <c r="T436" i="2"/>
  <c r="R436" i="2"/>
  <c r="P436" i="2"/>
  <c r="BI418" i="2"/>
  <c r="BH418" i="2"/>
  <c r="BG418" i="2"/>
  <c r="BF418" i="2"/>
  <c r="T418" i="2"/>
  <c r="R418" i="2"/>
  <c r="P418" i="2"/>
  <c r="BI413" i="2"/>
  <c r="BH413" i="2"/>
  <c r="BG413" i="2"/>
  <c r="BF413" i="2"/>
  <c r="T413" i="2"/>
  <c r="R413" i="2"/>
  <c r="P413" i="2"/>
  <c r="BI392" i="2"/>
  <c r="BH392" i="2"/>
  <c r="BG392" i="2"/>
  <c r="BF392" i="2"/>
  <c r="T392" i="2"/>
  <c r="R392" i="2"/>
  <c r="P392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64" i="2"/>
  <c r="BH364" i="2"/>
  <c r="BG364" i="2"/>
  <c r="BF364" i="2"/>
  <c r="T364" i="2"/>
  <c r="R364" i="2"/>
  <c r="P364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36" i="2"/>
  <c r="BH336" i="2"/>
  <c r="BG336" i="2"/>
  <c r="BF336" i="2"/>
  <c r="T336" i="2"/>
  <c r="R336" i="2"/>
  <c r="P336" i="2"/>
  <c r="BI330" i="2"/>
  <c r="BH330" i="2"/>
  <c r="BG330" i="2"/>
  <c r="BF330" i="2"/>
  <c r="T330" i="2"/>
  <c r="R330" i="2"/>
  <c r="P330" i="2"/>
  <c r="BI320" i="2"/>
  <c r="BH320" i="2"/>
  <c r="BG320" i="2"/>
  <c r="BF320" i="2"/>
  <c r="T320" i="2"/>
  <c r="R320" i="2"/>
  <c r="P320" i="2"/>
  <c r="BI282" i="2"/>
  <c r="BH282" i="2"/>
  <c r="BG282" i="2"/>
  <c r="BF282" i="2"/>
  <c r="T282" i="2"/>
  <c r="R282" i="2"/>
  <c r="P282" i="2"/>
  <c r="BI268" i="2"/>
  <c r="BH268" i="2"/>
  <c r="BG268" i="2"/>
  <c r="BF268" i="2"/>
  <c r="T268" i="2"/>
  <c r="R268" i="2"/>
  <c r="P268" i="2"/>
  <c r="BI239" i="2"/>
  <c r="BH239" i="2"/>
  <c r="BG239" i="2"/>
  <c r="BF239" i="2"/>
  <c r="T239" i="2"/>
  <c r="R239" i="2"/>
  <c r="P239" i="2"/>
  <c r="BI221" i="2"/>
  <c r="BH221" i="2"/>
  <c r="BG221" i="2"/>
  <c r="BF221" i="2"/>
  <c r="T221" i="2"/>
  <c r="R221" i="2"/>
  <c r="P221" i="2"/>
  <c r="BI192" i="2"/>
  <c r="BH192" i="2"/>
  <c r="BG192" i="2"/>
  <c r="BF192" i="2"/>
  <c r="T192" i="2"/>
  <c r="R192" i="2"/>
  <c r="P192" i="2"/>
  <c r="BI169" i="2"/>
  <c r="BH169" i="2"/>
  <c r="BG169" i="2"/>
  <c r="BF169" i="2"/>
  <c r="T169" i="2"/>
  <c r="R169" i="2"/>
  <c r="P169" i="2"/>
  <c r="BI131" i="2"/>
  <c r="BH131" i="2"/>
  <c r="BG131" i="2"/>
  <c r="BF131" i="2"/>
  <c r="BI109" i="2"/>
  <c r="BH109" i="2"/>
  <c r="BG109" i="2"/>
  <c r="BF109" i="2"/>
  <c r="T109" i="2"/>
  <c r="R109" i="2"/>
  <c r="P109" i="2"/>
  <c r="BI98" i="2"/>
  <c r="BH98" i="2"/>
  <c r="BG98" i="2"/>
  <c r="BF98" i="2"/>
  <c r="T98" i="2"/>
  <c r="T97" i="2" s="1"/>
  <c r="R98" i="2"/>
  <c r="R97" i="2" s="1"/>
  <c r="P98" i="2"/>
  <c r="P97" i="2" s="1"/>
  <c r="J92" i="2"/>
  <c r="J91" i="2"/>
  <c r="F91" i="2"/>
  <c r="F89" i="2"/>
  <c r="E87" i="2"/>
  <c r="J51" i="2"/>
  <c r="J50" i="2"/>
  <c r="F50" i="2"/>
  <c r="F48" i="2"/>
  <c r="E46" i="2"/>
  <c r="J16" i="2"/>
  <c r="E16" i="2"/>
  <c r="F92" i="2" s="1"/>
  <c r="J15" i="2"/>
  <c r="J10" i="2"/>
  <c r="J48" i="2" s="1"/>
  <c r="L50" i="1"/>
  <c r="AM50" i="1"/>
  <c r="AM49" i="1"/>
  <c r="L49" i="1"/>
  <c r="AM47" i="1"/>
  <c r="L47" i="1"/>
  <c r="L45" i="1"/>
  <c r="L44" i="1"/>
  <c r="BK847" i="2"/>
  <c r="BK780" i="2"/>
  <c r="BK554" i="2"/>
  <c r="BK192" i="2"/>
  <c r="BK1147" i="2"/>
  <c r="BK482" i="2"/>
  <c r="J905" i="2"/>
  <c r="J771" i="2"/>
  <c r="BK386" i="2"/>
  <c r="BK1062" i="2"/>
  <c r="BK791" i="2"/>
  <c r="BK282" i="2"/>
  <c r="J829" i="2"/>
  <c r="BK707" i="2"/>
  <c r="BK477" i="2"/>
  <c r="BK1183" i="2"/>
  <c r="J1128" i="2"/>
  <c r="BK734" i="2"/>
  <c r="BK1106" i="2"/>
  <c r="J784" i="2"/>
  <c r="BK571" i="2"/>
  <c r="J221" i="2"/>
  <c r="BK865" i="2"/>
  <c r="BK771" i="2"/>
  <c r="BK436" i="2"/>
  <c r="J903" i="2"/>
  <c r="BK750" i="2"/>
  <c r="J494" i="2"/>
  <c r="J109" i="2"/>
  <c r="BK1167" i="2"/>
  <c r="J759" i="2"/>
  <c r="BK392" i="2"/>
  <c r="J901" i="2"/>
  <c r="BK777" i="2"/>
  <c r="BK494" i="2"/>
  <c r="BK239" i="2"/>
  <c r="BK794" i="2"/>
  <c r="J386" i="2"/>
  <c r="J809" i="2"/>
  <c r="J695" i="2"/>
  <c r="J392" i="2"/>
  <c r="J1183" i="2"/>
  <c r="J754" i="2"/>
  <c r="J1105" i="2"/>
  <c r="J537" i="2"/>
  <c r="BK268" i="2"/>
  <c r="BK824" i="2"/>
  <c r="BK387" i="2"/>
  <c r="BK816" i="2"/>
  <c r="J794" i="2"/>
  <c r="BK720" i="2"/>
  <c r="J482" i="2"/>
  <c r="J454" i="2"/>
  <c r="BK352" i="2"/>
  <c r="AS54" i="1"/>
  <c r="BK829" i="2"/>
  <c r="BK695" i="2"/>
  <c r="BK537" i="2"/>
  <c r="J336" i="2"/>
  <c r="J1147" i="2"/>
  <c r="BK809" i="2"/>
  <c r="BK594" i="2"/>
  <c r="J472" i="2"/>
  <c r="J282" i="2"/>
  <c r="J98" i="2"/>
  <c r="J97" i="2" s="1"/>
  <c r="BK826" i="2"/>
  <c r="J780" i="2"/>
  <c r="BK765" i="2"/>
  <c r="J691" i="2"/>
  <c r="J690" i="2" s="1"/>
  <c r="J594" i="2"/>
  <c r="BK413" i="2"/>
  <c r="BK355" i="2"/>
  <c r="BK109" i="2"/>
  <c r="BK1105" i="2"/>
  <c r="BK808" i="2"/>
  <c r="J791" i="2"/>
  <c r="BK754" i="2"/>
  <c r="J527" i="2"/>
  <c r="J387" i="2"/>
  <c r="BK320" i="2"/>
  <c r="J169" i="2"/>
  <c r="BK1180" i="2"/>
  <c r="BK1177" i="2"/>
  <c r="J883" i="2"/>
  <c r="J765" i="2"/>
  <c r="BK527" i="2"/>
  <c r="J355" i="2"/>
  <c r="J1062" i="2"/>
  <c r="J865" i="2"/>
  <c r="BK797" i="2"/>
  <c r="J734" i="2"/>
  <c r="J477" i="2"/>
  <c r="J413" i="2"/>
  <c r="J352" i="2"/>
  <c r="J792" i="2"/>
  <c r="BK783" i="2"/>
  <c r="J720" i="2"/>
  <c r="J608" i="2"/>
  <c r="BK330" i="2"/>
  <c r="J268" i="2"/>
  <c r="J1106" i="2"/>
  <c r="J824" i="2"/>
  <c r="J797" i="2"/>
  <c r="J783" i="2"/>
  <c r="J630" i="2"/>
  <c r="BK418" i="2"/>
  <c r="BK336" i="2"/>
  <c r="BK221" i="2"/>
  <c r="J1022" i="2"/>
  <c r="BK905" i="2"/>
  <c r="BK792" i="2"/>
  <c r="J508" i="2"/>
  <c r="J192" i="2"/>
  <c r="BK1128" i="2"/>
  <c r="J816" i="2"/>
  <c r="J790" i="2"/>
  <c r="J707" i="2"/>
  <c r="BK608" i="2"/>
  <c r="J418" i="2"/>
  <c r="J353" i="2"/>
  <c r="J1109" i="2"/>
  <c r="J1108" i="2" s="1"/>
  <c r="BK883" i="2"/>
  <c r="BK784" i="2"/>
  <c r="J777" i="2"/>
  <c r="J750" i="2"/>
  <c r="BK630" i="2"/>
  <c r="BK454" i="2"/>
  <c r="J320" i="2"/>
  <c r="J239" i="2"/>
  <c r="BK98" i="2"/>
  <c r="BK901" i="2"/>
  <c r="J826" i="2"/>
  <c r="BK790" i="2"/>
  <c r="BK753" i="2"/>
  <c r="BK508" i="2"/>
  <c r="BK472" i="2"/>
  <c r="J330" i="2"/>
  <c r="J1180" i="2"/>
  <c r="J1177" i="2"/>
  <c r="BK1109" i="2"/>
  <c r="J808" i="2"/>
  <c r="J778" i="2"/>
  <c r="J554" i="2"/>
  <c r="J364" i="2"/>
  <c r="BK169" i="2"/>
  <c r="J847" i="2"/>
  <c r="J753" i="2"/>
  <c r="J436" i="2"/>
  <c r="BK364" i="2"/>
  <c r="J1167" i="2"/>
  <c r="J1166" i="2" s="1"/>
  <c r="J73" i="2" s="1"/>
  <c r="BK903" i="2"/>
  <c r="BK778" i="2"/>
  <c r="BK759" i="2"/>
  <c r="J571" i="2"/>
  <c r="BK353" i="2"/>
  <c r="J828" i="2" l="1"/>
  <c r="J1104" i="2"/>
  <c r="J796" i="2"/>
  <c r="J770" i="2"/>
  <c r="J789" i="2"/>
  <c r="J694" i="2"/>
  <c r="J752" i="2"/>
  <c r="J354" i="2"/>
  <c r="J908" i="2"/>
  <c r="BK908" i="2"/>
  <c r="BK1022" i="2"/>
  <c r="R1102" i="2"/>
  <c r="T1102" i="2"/>
  <c r="BK1102" i="2"/>
  <c r="P1102" i="2"/>
  <c r="J946" i="2"/>
  <c r="J686" i="2"/>
  <c r="BE686" i="2" s="1"/>
  <c r="BK946" i="2"/>
  <c r="BK686" i="2"/>
  <c r="T686" i="2"/>
  <c r="BK1100" i="2"/>
  <c r="J1100" i="2"/>
  <c r="BE1100" i="2" s="1"/>
  <c r="J787" i="2"/>
  <c r="BE787" i="2" s="1"/>
  <c r="T908" i="2"/>
  <c r="J984" i="2"/>
  <c r="BE984" i="2" s="1"/>
  <c r="J688" i="2"/>
  <c r="BE688" i="2" s="1"/>
  <c r="BK984" i="2"/>
  <c r="BK688" i="2"/>
  <c r="P984" i="2"/>
  <c r="P908" i="2"/>
  <c r="R984" i="2"/>
  <c r="P1100" i="2"/>
  <c r="R1100" i="2"/>
  <c r="P691" i="2"/>
  <c r="P690" i="2" s="1"/>
  <c r="P946" i="2"/>
  <c r="R691" i="2"/>
  <c r="R690" i="2" s="1"/>
  <c r="R946" i="2"/>
  <c r="R686" i="2"/>
  <c r="T1022" i="2"/>
  <c r="BK131" i="2"/>
  <c r="BK108" i="2" s="1"/>
  <c r="J785" i="2"/>
  <c r="BE785" i="2" s="1"/>
  <c r="P787" i="2"/>
  <c r="R787" i="2"/>
  <c r="T787" i="2"/>
  <c r="T782" i="2" s="1"/>
  <c r="P785" i="2"/>
  <c r="P644" i="2"/>
  <c r="P354" i="2" s="1"/>
  <c r="R785" i="2"/>
  <c r="BK785" i="2"/>
  <c r="BK782" i="2" s="1"/>
  <c r="R644" i="2"/>
  <c r="R354" i="2" s="1"/>
  <c r="J644" i="2"/>
  <c r="BE644" i="2" s="1"/>
  <c r="T644" i="2"/>
  <c r="T354" i="2" s="1"/>
  <c r="J131" i="2"/>
  <c r="BE131" i="2" s="1"/>
  <c r="P131" i="2"/>
  <c r="P108" i="2" s="1"/>
  <c r="R131" i="2"/>
  <c r="R108" i="2" s="1"/>
  <c r="H1061" i="2"/>
  <c r="H1060" i="2" s="1"/>
  <c r="P1022" i="2"/>
  <c r="T682" i="2"/>
  <c r="BK684" i="2"/>
  <c r="J684" i="2"/>
  <c r="BE684" i="2" s="1"/>
  <c r="BK682" i="2"/>
  <c r="R684" i="2"/>
  <c r="J682" i="2"/>
  <c r="T691" i="2"/>
  <c r="T690" i="2" s="1"/>
  <c r="P688" i="2"/>
  <c r="R688" i="2"/>
  <c r="P684" i="2"/>
  <c r="R682" i="2"/>
  <c r="P752" i="2"/>
  <c r="R752" i="2"/>
  <c r="P1104" i="2"/>
  <c r="T1104" i="2"/>
  <c r="T752" i="2"/>
  <c r="R1104" i="2"/>
  <c r="P694" i="2"/>
  <c r="T108" i="2"/>
  <c r="BK694" i="2"/>
  <c r="BK770" i="2"/>
  <c r="J65" i="2" s="1"/>
  <c r="T770" i="2"/>
  <c r="BK789" i="2"/>
  <c r="R789" i="2"/>
  <c r="P796" i="2"/>
  <c r="T796" i="2"/>
  <c r="BK1108" i="2"/>
  <c r="J72" i="2" s="1"/>
  <c r="P1108" i="2"/>
  <c r="R694" i="2"/>
  <c r="P770" i="2"/>
  <c r="T789" i="2"/>
  <c r="BK828" i="2"/>
  <c r="J69" i="2" s="1"/>
  <c r="R828" i="2"/>
  <c r="T1108" i="2"/>
  <c r="BK1176" i="2"/>
  <c r="J1176" i="2" s="1"/>
  <c r="P1176" i="2"/>
  <c r="P1175" i="2" s="1"/>
  <c r="T1176" i="2"/>
  <c r="T1175" i="2" s="1"/>
  <c r="BK354" i="2"/>
  <c r="T694" i="2"/>
  <c r="R770" i="2"/>
  <c r="P789" i="2"/>
  <c r="BK796" i="2"/>
  <c r="R796" i="2"/>
  <c r="P828" i="2"/>
  <c r="T828" i="2"/>
  <c r="R1108" i="2"/>
  <c r="R1176" i="2"/>
  <c r="R1175" i="2" s="1"/>
  <c r="BK752" i="2"/>
  <c r="BK1104" i="2"/>
  <c r="BK1182" i="2"/>
  <c r="J1182" i="2" s="1"/>
  <c r="J77" i="2" s="1"/>
  <c r="BK97" i="2"/>
  <c r="J57" i="2" s="1"/>
  <c r="BK690" i="2"/>
  <c r="J61" i="2" s="1"/>
  <c r="BK1166" i="2"/>
  <c r="BK1179" i="2"/>
  <c r="J1179" i="2" s="1"/>
  <c r="J76" i="2" s="1"/>
  <c r="F51" i="2"/>
  <c r="BE192" i="2"/>
  <c r="BE336" i="2"/>
  <c r="BE352" i="2"/>
  <c r="BE472" i="2"/>
  <c r="BE477" i="2"/>
  <c r="BE482" i="2"/>
  <c r="BE494" i="2"/>
  <c r="BE508" i="2"/>
  <c r="BE527" i="2"/>
  <c r="BE537" i="2"/>
  <c r="BE630" i="2"/>
  <c r="BE695" i="2"/>
  <c r="BE734" i="2"/>
  <c r="BE753" i="2"/>
  <c r="BE797" i="2"/>
  <c r="BE809" i="2"/>
  <c r="BE829" i="2"/>
  <c r="BE905" i="2"/>
  <c r="BE1102" i="2"/>
  <c r="J89" i="2"/>
  <c r="BE169" i="2"/>
  <c r="BE320" i="2"/>
  <c r="BE330" i="2"/>
  <c r="BE355" i="2"/>
  <c r="BE387" i="2"/>
  <c r="BE691" i="2"/>
  <c r="BE754" i="2"/>
  <c r="BE759" i="2"/>
  <c r="BE765" i="2"/>
  <c r="BE778" i="2"/>
  <c r="BE790" i="2"/>
  <c r="BE792" i="2"/>
  <c r="BE808" i="2"/>
  <c r="BE826" i="2"/>
  <c r="BE901" i="2"/>
  <c r="BE903" i="2"/>
  <c r="BE1109" i="2"/>
  <c r="BE1147" i="2"/>
  <c r="BE1167" i="2"/>
  <c r="BE98" i="2"/>
  <c r="BE109" i="2"/>
  <c r="BE221" i="2"/>
  <c r="BE282" i="2"/>
  <c r="BE364" i="2"/>
  <c r="BE392" i="2"/>
  <c r="BE413" i="2"/>
  <c r="BE418" i="2"/>
  <c r="BE436" i="2"/>
  <c r="BE454" i="2"/>
  <c r="BE554" i="2"/>
  <c r="BE571" i="2"/>
  <c r="BE608" i="2"/>
  <c r="BE707" i="2"/>
  <c r="BE750" i="2"/>
  <c r="BE771" i="2"/>
  <c r="BE780" i="2"/>
  <c r="BE783" i="2"/>
  <c r="BE791" i="2"/>
  <c r="BE794" i="2"/>
  <c r="BE816" i="2"/>
  <c r="BE847" i="2"/>
  <c r="BE883" i="2"/>
  <c r="BE1022" i="2"/>
  <c r="BE1105" i="2"/>
  <c r="BE1106" i="2"/>
  <c r="BE1177" i="2"/>
  <c r="BE1180" i="2"/>
  <c r="BE1183" i="2"/>
  <c r="BE239" i="2"/>
  <c r="BE268" i="2"/>
  <c r="BE353" i="2"/>
  <c r="BE386" i="2"/>
  <c r="BE594" i="2"/>
  <c r="BE720" i="2"/>
  <c r="BE777" i="2"/>
  <c r="BE784" i="2"/>
  <c r="BE824" i="2"/>
  <c r="BE865" i="2"/>
  <c r="BE908" i="2"/>
  <c r="BE946" i="2"/>
  <c r="BE1062" i="2"/>
  <c r="BE1128" i="2"/>
  <c r="F33" i="2"/>
  <c r="BB55" i="1" s="1"/>
  <c r="BB54" i="1" s="1"/>
  <c r="W31" i="1" s="1"/>
  <c r="F34" i="2"/>
  <c r="BC55" i="1" s="1"/>
  <c r="BC54" i="1" s="1"/>
  <c r="W32" i="1" s="1"/>
  <c r="F35" i="2"/>
  <c r="BD55" i="1" s="1"/>
  <c r="BD54" i="1" s="1"/>
  <c r="W33" i="1" s="1"/>
  <c r="J32" i="2"/>
  <c r="AW55" i="1" s="1"/>
  <c r="F32" i="2"/>
  <c r="BA55" i="1" s="1"/>
  <c r="BA54" i="1" s="1"/>
  <c r="AW54" i="1" s="1"/>
  <c r="AK30" i="1" s="1"/>
  <c r="J782" i="2" l="1"/>
  <c r="J681" i="2"/>
  <c r="J108" i="2"/>
  <c r="J96" i="2" s="1"/>
  <c r="J63" i="2"/>
  <c r="J68" i="2"/>
  <c r="J64" i="2"/>
  <c r="J66" i="2"/>
  <c r="J1175" i="2"/>
  <c r="J67" i="2"/>
  <c r="J59" i="2"/>
  <c r="BE682" i="2"/>
  <c r="AZ55" i="1" s="1"/>
  <c r="AZ54" i="1" s="1"/>
  <c r="W29" i="1" s="1"/>
  <c r="T681" i="2"/>
  <c r="T96" i="2" s="1"/>
  <c r="P681" i="2"/>
  <c r="P96" i="2" s="1"/>
  <c r="P782" i="2"/>
  <c r="BK681" i="2"/>
  <c r="J75" i="2"/>
  <c r="J74" i="2" s="1"/>
  <c r="R782" i="2"/>
  <c r="J71" i="2"/>
  <c r="R681" i="2"/>
  <c r="R96" i="2" s="1"/>
  <c r="BK1060" i="2"/>
  <c r="BK907" i="2" s="1"/>
  <c r="P1060" i="2"/>
  <c r="P907" i="2" s="1"/>
  <c r="P693" i="2" s="1"/>
  <c r="T1060" i="2"/>
  <c r="T907" i="2" s="1"/>
  <c r="T693" i="2" s="1"/>
  <c r="J1060" i="2"/>
  <c r="BE1060" i="2" s="1"/>
  <c r="R1060" i="2"/>
  <c r="R907" i="2" s="1"/>
  <c r="BK1175" i="2"/>
  <c r="W30" i="1"/>
  <c r="AX54" i="1"/>
  <c r="AY54" i="1"/>
  <c r="J907" i="2" l="1"/>
  <c r="J693" i="2" s="1"/>
  <c r="J60" i="2"/>
  <c r="AV55" i="1"/>
  <c r="AT55" i="1" s="1"/>
  <c r="J58" i="2"/>
  <c r="J56" i="2" s="1"/>
  <c r="BK96" i="2"/>
  <c r="R693" i="2"/>
  <c r="R95" i="2" s="1"/>
  <c r="BK693" i="2"/>
  <c r="T95" i="2"/>
  <c r="P95" i="2"/>
  <c r="AU55" i="1" s="1"/>
  <c r="AU54" i="1" s="1"/>
  <c r="AV54" i="1"/>
  <c r="AK29" i="1" s="1"/>
  <c r="J70" i="2" l="1"/>
  <c r="J62" i="2" s="1"/>
  <c r="J55" i="2" s="1"/>
  <c r="F37" i="2" s="1"/>
  <c r="BK95" i="2"/>
  <c r="AT54" i="1"/>
  <c r="J28" i="2" l="1"/>
  <c r="AG55" i="1" s="1"/>
  <c r="AG54" i="1" s="1"/>
  <c r="AN54" i="1" s="1"/>
  <c r="J37" i="2" l="1"/>
  <c r="AN55" i="1"/>
  <c r="AK26" i="1"/>
  <c r="AK35" i="1" s="1"/>
</calcChain>
</file>

<file path=xl/sharedStrings.xml><?xml version="1.0" encoding="utf-8"?>
<sst xmlns="http://schemas.openxmlformats.org/spreadsheetml/2006/main" count="10969" uniqueCount="1034">
  <si>
    <t>Export Komplet</t>
  </si>
  <si>
    <t>VZ</t>
  </si>
  <si>
    <t>2.0</t>
  </si>
  <si>
    <t/>
  </si>
  <si>
    <t>False</t>
  </si>
  <si>
    <t>{42aa9179-3f2d-426c-9eda-d6af23016b7c}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</si>
  <si>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</si>
  <si>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</si>
  <si>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</si>
  <si>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</si>
  <si>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</si>
  <si>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</si>
  <si>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</si>
  <si>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</si>
  <si>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210828</t>
  </si>
  <si>
    <t>Stavba:</t>
  </si>
  <si>
    <t>MU Pedagogická fakulta - Rekonstrukce vodovodních rozvodů a odpadů - 3. etapa</t>
  </si>
  <si>
    <t>KSO:</t>
  </si>
  <si>
    <t>801 35 13</t>
  </si>
  <si>
    <t>CC-CZ:</t>
  </si>
  <si>
    <t>12631</t>
  </si>
  <si>
    <t>Místo:</t>
  </si>
  <si>
    <t>Poříčí 7, 603 00 Brno</t>
  </si>
  <si>
    <t>Datum:</t>
  </si>
  <si>
    <t>26. 8. 2021</t>
  </si>
  <si>
    <t>Zadavatel:</t>
  </si>
  <si>
    <t>IČ:</t>
  </si>
  <si>
    <t>00216224</t>
  </si>
  <si>
    <t>Masarykova univerzita, Žerotínovo nám. 617/9, Brno</t>
  </si>
  <si>
    <t>DIČ:</t>
  </si>
  <si>
    <t>Zhotovitel:</t>
  </si>
  <si>
    <t xml:space="preserve"> </t>
  </si>
  <si>
    <t>Projektant:</t>
  </si>
  <si>
    <t>28329970</t>
  </si>
  <si>
    <t>ATELIER 2005 s.r.o., Havlíčkova 37, 602 00 Brno</t>
  </si>
  <si>
    <t>CZ28329970</t>
  </si>
  <si>
    <t>True</t>
  </si>
  <si>
    <t>Zpracovatel:</t>
  </si>
  <si>
    <t>10546502</t>
  </si>
  <si>
    <t>Z.Švanda, Myslivečkova 16, 623 00 Brno</t>
  </si>
  <si>
    <t>CZ10546502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</si>
  <si>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</si>
  <si>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</si>
  <si>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</si>
  <si>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</si>
  <si>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</si>
  <si>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</si>
  <si>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</si>
  <si>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</si>
  <si>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</si>
  <si>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</si>
  <si>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</si>
  <si>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</si>
  <si>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</si>
  <si>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</si>
  <si>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</si>
  <si>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</si>
  <si>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</si>
  <si>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</si>
  <si>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</si>
  <si>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</si>
  <si>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</si>
  <si>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</si>
  <si>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</si>
  <si>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</si>
  <si>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</si>
  <si>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</si>
  <si>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</si>
  <si>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</si>
  <si>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</si>
  <si>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</si>
  <si>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</si>
  <si>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</si>
  <si>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</si>
  <si>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</si>
  <si>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</si>
  <si>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</si>
  <si>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</si>
  <si>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</si>
  <si>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</si>
  <si>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</si>
  <si>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</si>
  <si>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</si>
  <si>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</si>
  <si>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</si>
  <si>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</si>
  <si>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</si>
  <si>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</si>
  <si>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</si>
  <si>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</si>
  <si>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</si>
  <si>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</si>
  <si>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</si>
  <si>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</si>
  <si>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</si>
  <si>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</si>
  <si>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</si>
  <si>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</si>
  <si>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</si>
  <si>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</si>
  <si>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</si>
  <si>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</si>
  <si>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</si>
  <si>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</si>
  <si>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</si>
  <si>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</si>
  <si>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</si>
  <si>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</si>
  <si>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</si>
  <si>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</si>
  <si>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</si>
  <si>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</si>
  <si>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</si>
  <si>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</si>
  <si>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</si>
  <si>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</si>
  <si>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</si>
  <si>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</si>
  <si>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</si>
  <si>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</si>
  <si>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</si>
  <si>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</si>
  <si>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</si>
  <si>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</si>
  <si>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</si>
  <si>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</si>
  <si>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</si>
  <si>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</si>
  <si>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</si>
  <si>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</si>
  <si>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310235261</t>
  </si>
  <si>
    <t>Zazdívka otvorů ve zdivu nadzákladovém cihlami pálenými plochy do 0,0225 m2, ve zdi tl. přes 450 do 600 mm</t>
  </si>
  <si>
    <t>kus</t>
  </si>
  <si>
    <t>CS ÚRS 2021 01</t>
  </si>
  <si>
    <t>4</t>
  </si>
  <si>
    <t>405937330</t>
  </si>
  <si>
    <t>Online PSC</t>
  </si>
  <si>
    <t>https://podminky.urs.cz/item/CS_URS_2021_01/310235261</t>
  </si>
  <si>
    <t>VV</t>
  </si>
  <si>
    <t>3.etapa</t>
  </si>
  <si>
    <t>1.NP</t>
  </si>
  <si>
    <t>3.NP</t>
  </si>
  <si>
    <t>4.NP</t>
  </si>
  <si>
    <t>Součet</t>
  </si>
  <si>
    <t>6</t>
  </si>
  <si>
    <t>Úpravy povrchů, podlahy a osazování výplní</t>
  </si>
  <si>
    <t>611135101</t>
  </si>
  <si>
    <t>Hrubá výplň rýh maltou jakékoli šířky rýhy ve stropech</t>
  </si>
  <si>
    <t>m2</t>
  </si>
  <si>
    <t>-8179427</t>
  </si>
  <si>
    <t>https://podminky.urs.cz/item/CS_URS_2021_01/611135101</t>
  </si>
  <si>
    <t>"P2" (0,60)*0,15</t>
  </si>
  <si>
    <t>"V3/V5" (0,60)*0,30*2</t>
  </si>
  <si>
    <t>"S3/S" (0,60)*0,15*6</t>
  </si>
  <si>
    <t>2.NP</t>
  </si>
  <si>
    <t>"S3/S" (0,60)*0,15*5</t>
  </si>
  <si>
    <t>"V3/V5" (0,85)*0,30*2</t>
  </si>
  <si>
    <t>"S3/S4/S" (0,85)*0,15*4</t>
  </si>
  <si>
    <t>5.NP</t>
  </si>
  <si>
    <t xml:space="preserve">"V3/V5" 0,00 </t>
  </si>
  <si>
    <t>"S3/S4/S" (0,45)*0,15*4</t>
  </si>
  <si>
    <t>612135001</t>
  </si>
  <si>
    <t>Vyrovnání nerovností podkladu vnitřních omítaných ploch maltou, tloušťky do 10 mm vápenocementovou stěn</t>
  </si>
  <si>
    <t>676728240</t>
  </si>
  <si>
    <t>https://podminky.urs.cz/item/CS_URS_2021_01/612135001</t>
  </si>
  <si>
    <t>m.č.1007,1008</t>
  </si>
  <si>
    <t>(1,44+1,90+1,44+1,90)*2,0-(0,90*2,00)</t>
  </si>
  <si>
    <t>(1,30+2,91+0,30+1,30+2,91)*2,0-(0,90*2+0,70)*2,0</t>
  </si>
  <si>
    <t>(1,44+0,95+1,44+0,95)*2,0-(0,70*2,00)</t>
  </si>
  <si>
    <t>(3,02+1,52+0,15+1,20+0,65+1,00+0,85+0,95+1,34)*2,0-(0,90*2)*2,00</t>
  </si>
  <si>
    <t>"m.č.1028" 3,10*1,50</t>
  </si>
  <si>
    <t>"m.č.1016,1017" 2,00+2,00</t>
  </si>
  <si>
    <t>Mezisoučet</t>
  </si>
  <si>
    <t>m.č.2006,2007</t>
  </si>
  <si>
    <t>(1,16*2+0,80*2)*2,0+(1,16*2+0,80*2)*2,0+(1,16*2+0,84*2)*2,0-(0,70*3)*2,0</t>
  </si>
  <si>
    <t>(1,58+0,75+0,50+0,10+0,64+1,87+0,15+1,58+2,72)*2,0-(0,70*3+0,90)*2,0</t>
  </si>
  <si>
    <t>(3,02+0,38+1,72+0,30+0,90+1,23+0,83+1,36)*2,0-(0,90*2)*2,0</t>
  </si>
  <si>
    <t>"m.č.2022,2024b" 2,00+2,00</t>
  </si>
  <si>
    <t>m.č.3005,3006</t>
  </si>
  <si>
    <t>(1,71+0,75+0,50+0,10+0,50+1,87+1,71+2,72)*2,0-(0,70*3+0,90)*2,0</t>
  </si>
  <si>
    <t>(2,98+0,10+1,71+1,21+0,59+1,00+0,85+1,34)*2,0-(0,90*2)*2,0</t>
  </si>
  <si>
    <t>"m.č.3014,3015,3016,3017" 2,0+2,0+2,0+2,0</t>
  </si>
  <si>
    <t>"m.č.4010,4011,4012" 2,0+2,0+2,50</t>
  </si>
  <si>
    <t>m.č.5011,5012</t>
  </si>
  <si>
    <t>(0,80*2+1,39*2)*2,0+(0,80*2+1,39*2)*2,0-(0,70*2)*2,0</t>
  </si>
  <si>
    <t>(1,17*2+1,58*2)*2,0-(0,70*3)*2,0</t>
  </si>
  <si>
    <t>(1,58+0,50+1,10+1,00+1,10+0,71+1,58+2,40)*2,0-(0,70+0,8)*2</t>
  </si>
  <si>
    <t>"m.č.5015,5025,5026,5027" 2,0+2,0+2,0+2,0+2,0</t>
  </si>
  <si>
    <t>612135101</t>
  </si>
  <si>
    <t>Hrubá výplň rýh maltou jakékoli šířky rýhy ve stěnách</t>
  </si>
  <si>
    <t>-979349155</t>
  </si>
  <si>
    <t>https://podminky.urs.cz/item/CS_URS_2021_01/612135101</t>
  </si>
  <si>
    <t>"P2" (3,90)*0,15</t>
  </si>
  <si>
    <t>"V3/V5" (3,90)*0,30*2</t>
  </si>
  <si>
    <t>"S2/S" (3,90)*0,15*6</t>
  </si>
  <si>
    <t>"S3/S" (3,90)*0,15*5</t>
  </si>
  <si>
    <t>"S3/S4/S" (3,90)*0,15*4</t>
  </si>
  <si>
    <t>"V3/V5" (2,75)*0,30*2</t>
  </si>
  <si>
    <t>"S3/S4/S" (2,75)*0,15*4</t>
  </si>
  <si>
    <t>5</t>
  </si>
  <si>
    <t>612135101A</t>
  </si>
  <si>
    <t>1954745745</t>
  </si>
  <si>
    <t>(12,8+0,3*14+1,5)*0,15</t>
  </si>
  <si>
    <t>(8,90+0,3)*4*0,15</t>
  </si>
  <si>
    <t>(8,3+0,3*9+1,5)*0,15</t>
  </si>
  <si>
    <t>(32,5+0,3*8+1,5)*0,15</t>
  </si>
  <si>
    <t>(26,3+0,3*10+1,5)*0,15</t>
  </si>
  <si>
    <t>(16,50+0,30*6+1,5)*0,15</t>
  </si>
  <si>
    <t>((5,8+0,3*6)+(9,6+0,3*4)+(10,2+0,3*4+1,5)+(4,8+0,3*4+1,5))*0,15</t>
  </si>
  <si>
    <t>(0,9+1,7+0,2*2+1,3+0,2+0,5+0,5+1,0+1,6+0,2*2)*0,10</t>
  </si>
  <si>
    <t>(3,3+0,8+0,2+3,7+0,2)*0,10</t>
  </si>
  <si>
    <t>(0,9+1,7+0,2*2+2,2+0,5*3+0,7+0,5)*0,10</t>
  </si>
  <si>
    <t>(0,9+0,2+1,1+0,2+2,3+0,2+0,6+0,2+1,5+3,6)*0,10</t>
  </si>
  <si>
    <t>(2,4+0,2*2+1,8+0,2+1,5+1,0+0,2+1,9)*0,10</t>
  </si>
  <si>
    <t>(0,9+0,8+0,5+1,5+3,5+0,2+2,7+1,4+0,2*2+1,4)*0,10</t>
  </si>
  <si>
    <t>(3,9+4,6+3,8+2,8+0,8+1,5+0,2*6)*0,10</t>
  </si>
  <si>
    <t>612315121</t>
  </si>
  <si>
    <t>Vápenná omítka rýh štuková ve stěnách, šířky rýhy do 150 mm</t>
  </si>
  <si>
    <t>1035761757</t>
  </si>
  <si>
    <t>https://podminky.urs.cz/item/CS_URS_2021_01/612315121</t>
  </si>
  <si>
    <t>"S3/S" (3,90)*0,15*6</t>
  </si>
  <si>
    <t>7</t>
  </si>
  <si>
    <t>612315121A</t>
  </si>
  <si>
    <t>-1755842580</t>
  </si>
  <si>
    <t>8</t>
  </si>
  <si>
    <t>612315122</t>
  </si>
  <si>
    <t>Vápenná omítka rýh štuková ve stěnách, šířky rýhy přes 150 do 300 mm</t>
  </si>
  <si>
    <t>958422964</t>
  </si>
  <si>
    <t>https://podminky.urs.cz/item/CS_URS_2021_01/612315122</t>
  </si>
  <si>
    <t>9</t>
  </si>
  <si>
    <t>612321111</t>
  </si>
  <si>
    <t>Omítka vápenocementová vnitřních ploch nanášená ručně jednovrstvá, tloušťky do 10 mm hrubá zatřená svislých konstrukcí stěn</t>
  </si>
  <si>
    <t>-1860069634</t>
  </si>
  <si>
    <t>https://podminky.urs.cz/item/CS_URS_2021_01/612321111</t>
  </si>
  <si>
    <t>10</t>
  </si>
  <si>
    <t>612325221</t>
  </si>
  <si>
    <t>Vápenocementová omítka jednotlivých malých ploch štuková na stěnách, plochy jednotlivě do 0,09 m2</t>
  </si>
  <si>
    <t>1248054905</t>
  </si>
  <si>
    <t>https://podminky.urs.cz/item/CS_URS_2021_01/612325221</t>
  </si>
  <si>
    <t>1*2</t>
  </si>
  <si>
    <t>2*2</t>
  </si>
  <si>
    <t>11</t>
  </si>
  <si>
    <t>619996145</t>
  </si>
  <si>
    <t>Ochrana stavebních konstrukcí a samostatných prvků včetně pozdějšího odstranění obalením geotextilií samostatných konstrukcí a prvků</t>
  </si>
  <si>
    <t>-2095377995</t>
  </si>
  <si>
    <t>https://podminky.urs.cz/item/CS_URS_2021_01/619996145</t>
  </si>
  <si>
    <t>Prachová zábrana při provádění bouracích prací</t>
  </si>
  <si>
    <t>1.NP+2.NP+3.NP+4.NP+5.NP+Půda</t>
  </si>
  <si>
    <t>400,0</t>
  </si>
  <si>
    <t>12</t>
  </si>
  <si>
    <t>632451431</t>
  </si>
  <si>
    <t>Doplnění cementového potěru na mazaninách a betonových podkladech (s dodáním hmot), hlazeného dřevěným nebo ocelovým hladítkem, plochy jednotlivě do 1 m2 a tl. přes 20 do 30 mm</t>
  </si>
  <si>
    <t>64063340</t>
  </si>
  <si>
    <t>https://podminky.urs.cz/item/CS_URS_2021_01/632451431</t>
  </si>
  <si>
    <t>"15%" 15,21*0,15</t>
  </si>
  <si>
    <t>"15%" 13,06*0,15</t>
  </si>
  <si>
    <t>"15%" 12,70*0,15</t>
  </si>
  <si>
    <t>"15%" 8,13*0,15</t>
  </si>
  <si>
    <t>13</t>
  </si>
  <si>
    <t>642944121</t>
  </si>
  <si>
    <t>Osazení ocelových dveřních zárubní lisovaných nebo z úhelníků dodatečně s vybetonováním prahu, plochy do 2,5 m2</t>
  </si>
  <si>
    <t>1611218103</t>
  </si>
  <si>
    <t>1.NP - 5.NP (800/1970)</t>
  </si>
  <si>
    <t>1+1+1+1+1</t>
  </si>
  <si>
    <t>14</t>
  </si>
  <si>
    <t>M</t>
  </si>
  <si>
    <t>55331437</t>
  </si>
  <si>
    <t>-2125314533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</si>
  <si>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</si>
  <si>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</si>
  <si>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</si>
  <si>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-270543944</t>
  </si>
  <si>
    <t>https://podminky.urs.cz/item/CS_URS_2021_01/949101112</t>
  </si>
  <si>
    <t>stoupačky 1.NP+2.NP+3.NP+4.NP+5.NP+půda</t>
  </si>
  <si>
    <t>(1,0*9)*3+(1,0*9)*3+(1,0*8)*3+(1,0*7)*3+(1,0*7)*3+(1,0*4)*2</t>
  </si>
  <si>
    <t>soc. zař. 1.NP-5.NP</t>
  </si>
  <si>
    <t>(1,2*1,7+1,2*2,7+1,2*0,7+2,8*1,1)*3+(0,9*0,6)*3*3+(1,5*2,5+2,8*1,3)*3</t>
  </si>
  <si>
    <t>(0,9*0,6)*3*3+(1,5*2,5+2,8*1,3)*3</t>
  </si>
  <si>
    <t>16</t>
  </si>
  <si>
    <t>952901111</t>
  </si>
  <si>
    <t>Vyčištění budov nebo objektů před předáním do užívání budov bytové nebo občanské výstavby, světlé výšky podlaží do 4 m</t>
  </si>
  <si>
    <t>855853249</t>
  </si>
  <si>
    <t>https://podminky.urs.cz/item/CS_URS_2021_01/952901111</t>
  </si>
  <si>
    <t>(1,44*1,90)+(1,30*2,91+0,15*0,95)+(1,44+0,80)+(0,95+1,34+1,00*2,19+1,20*1,52)</t>
  </si>
  <si>
    <t>(2,3*4,4+2,1*3,6+5,3*6,4+4,0*2,9)</t>
  </si>
  <si>
    <t>2.Np</t>
  </si>
  <si>
    <t>(1,16*0,80)*2+(1,16*0,84)+(1,72*2,72-0,15*0,47)</t>
  </si>
  <si>
    <t>(0,88*1,36+1,23*2,19+0,90*1,72+0,15*1,20)</t>
  </si>
  <si>
    <t>(3,5*2,9+4,5*2,9+2,7*4,6+5,2*6,6+2,9*6,6+2,6*4,8)</t>
  </si>
  <si>
    <t>(1,16*0,80)*2+(1,16*0,84)+(1,71*2,72-0,10*0,50)</t>
  </si>
  <si>
    <t>(0,77*1,34+1,00*2,17+1,21*1,71)</t>
  </si>
  <si>
    <t>(3,0*2,9+6,0*2,9+5,4*6,6+2,6*6,6+3,0*6,6+7,9*6,0)</t>
  </si>
  <si>
    <t>(3,10*4,6+7,5*5,5+6,5*2,9+6,0*2,9+8,1*6,5+2,9*4,5+7,2*6,3)</t>
  </si>
  <si>
    <t>(0,80*1,39)*2+(1,68*1,17)+(1,68*2,40-0,10*0,90)</t>
  </si>
  <si>
    <t>(1,2*4,0+3,5*3,6+4,5*3,5+3,6*3,5+3,6*4,7+3,2*4,7+3,5*4,6+3,5*3,5)</t>
  </si>
  <si>
    <t>Půda</t>
  </si>
  <si>
    <t>(4,0*4,0+3,0*3,0+3,0*3,0)</t>
  </si>
  <si>
    <t>17</t>
  </si>
  <si>
    <t>952901131R1</t>
  </si>
  <si>
    <t xml:space="preserve">Zakrývání nábytku, konstrukcí a prvků při provádění oprav a udržovacích prací folií z PVC </t>
  </si>
  <si>
    <t>571698415</t>
  </si>
  <si>
    <t>1.NP+2.NP+3.NP+4.NP+5.NP</t>
  </si>
  <si>
    <t>18</t>
  </si>
  <si>
    <t>952901131R2</t>
  </si>
  <si>
    <t>Zakrývání podlah, konstrukcí nebo prvků při provádění oprav a udržovacích prací geotextilií</t>
  </si>
  <si>
    <t>332194246</t>
  </si>
  <si>
    <t>Zakrývání nábytku a podlah geotextilií.</t>
  </si>
  <si>
    <t>50,0</t>
  </si>
  <si>
    <t>19</t>
  </si>
  <si>
    <t>952902611R1</t>
  </si>
  <si>
    <t xml:space="preserve">Průběžné čištění budov při provádění rekonstrukcí a oprav </t>
  </si>
  <si>
    <t>-1067903254</t>
  </si>
  <si>
    <t>Průběžné čistění chodeb a místností</t>
  </si>
  <si>
    <t>668,838*4 'Přepočtené koeficientem množství</t>
  </si>
  <si>
    <t>20</t>
  </si>
  <si>
    <t>953941210</t>
  </si>
  <si>
    <t>Osazení drobných kovových výrobků bez jejich dodání, dvířka pro hydranty plochy do 1 m2</t>
  </si>
  <si>
    <t>-121363413</t>
  </si>
  <si>
    <t>https://podminky.urs.cz/item/CS_URS_2021_01/953941210</t>
  </si>
  <si>
    <t>1.NP - 5.NP</t>
  </si>
  <si>
    <t>965046111</t>
  </si>
  <si>
    <t>Broušení stávajících betonových podlah úběr do 3 mm</t>
  </si>
  <si>
    <t>592245755</t>
  </si>
  <si>
    <t>https://podminky.urs.cz/item/CS_URS_2021_01/965046111</t>
  </si>
  <si>
    <t>22</t>
  </si>
  <si>
    <t>965046119</t>
  </si>
  <si>
    <t>Broušení stávajících betonových podlah Příplatek k ceně za každý další 1 mm úběru</t>
  </si>
  <si>
    <t>924324329</t>
  </si>
  <si>
    <t>https://podminky.urs.cz/item/CS_URS_2021_01/965046119</t>
  </si>
  <si>
    <t>23</t>
  </si>
  <si>
    <t>965081213</t>
  </si>
  <si>
    <t>Bourání podlah z dlaždic bez podkladního lože nebo mazaniny, s jakoukoliv výplní spár keramických nebo xylolitových tl. do 10 mm, plochy přes 1 m2</t>
  </si>
  <si>
    <t>-431155366</t>
  </si>
  <si>
    <t>https://podminky.urs.cz/item/CS_URS_2021_01/965081213</t>
  </si>
  <si>
    <t>24</t>
  </si>
  <si>
    <t>968072244</t>
  </si>
  <si>
    <t>Vybourání kovových rámů hydrantových skříní plochy do1 m2</t>
  </si>
  <si>
    <t>117493351</t>
  </si>
  <si>
    <t>https://podminky.urs.cz/item/CS_URS_2021_01/968072244</t>
  </si>
  <si>
    <t>25</t>
  </si>
  <si>
    <t>968072455</t>
  </si>
  <si>
    <t>Vybourání kovových rámů oken s křídly, dveřních zárubní, vrat, stěn, ostění nebo obkladů dveřních zárubní, plochy do 2 m2</t>
  </si>
  <si>
    <t>545184296</t>
  </si>
  <si>
    <t>https://podminky.urs.cz/item/CS_URS_2021_01/968072455</t>
  </si>
  <si>
    <t>26</t>
  </si>
  <si>
    <t>969031112</t>
  </si>
  <si>
    <t>Vybourání vnitřního potrubí včetně vysekání drážky ocelového přes DN 50 do DN 100</t>
  </si>
  <si>
    <t>m</t>
  </si>
  <si>
    <t>-1434153637</t>
  </si>
  <si>
    <t>https://podminky.urs.cz/item/CS_URS_2021_01/969031112</t>
  </si>
  <si>
    <t>"P2" (3,90+0,60)</t>
  </si>
  <si>
    <t>"P2" (3,90)</t>
  </si>
  <si>
    <t>27</t>
  </si>
  <si>
    <t>969041111</t>
  </si>
  <si>
    <t>Vybourání vnitřního potrubí včetně vysekání drážky plastového do DN 50</t>
  </si>
  <si>
    <t>835712793</t>
  </si>
  <si>
    <t>https://podminky.urs.cz/item/CS_URS_2021_01/969041111</t>
  </si>
  <si>
    <t>"V3/V5" (3,90+0,60)*3</t>
  </si>
  <si>
    <t>"V3/V5" (3,90+0,85)*3</t>
  </si>
  <si>
    <t>"V3/V5" (2,75)*3</t>
  </si>
  <si>
    <t>28</t>
  </si>
  <si>
    <t>969041112</t>
  </si>
  <si>
    <t>Vybourání vnitřního potrubí včetně vysekání drážky plastového přes DN 50 do DN 100</t>
  </si>
  <si>
    <t>1364669933</t>
  </si>
  <si>
    <t>https://podminky.urs.cz/item/CS_URS_2021_01/969041112</t>
  </si>
  <si>
    <t>"S3" (3,90+0,60)</t>
  </si>
  <si>
    <t>"S" (3,90+0,60)*6</t>
  </si>
  <si>
    <t>"S" (3,90+0,60)*5</t>
  </si>
  <si>
    <t>"S3/S4" (3,90+0,85)*2</t>
  </si>
  <si>
    <t>"S" (3,90+0,60)*2</t>
  </si>
  <si>
    <t>"S3/S4" (2,75+0,45+1,00)*2</t>
  </si>
  <si>
    <t>"S" (2,75+0,45)*2</t>
  </si>
  <si>
    <t>29</t>
  </si>
  <si>
    <t>971033261</t>
  </si>
  <si>
    <t>Vybourání otvorů ve zdivu základovém nebo nadzákladovém z cihel, tvárnic, příčkovek z cihel pálených na maltu vápennou nebo vápenocementovou plochy do 0,0225 m2, tl. do 600 mm</t>
  </si>
  <si>
    <t>739129390</t>
  </si>
  <si>
    <t>https://podminky.urs.cz/item/CS_URS_2021_01/971033261</t>
  </si>
  <si>
    <t>30</t>
  </si>
  <si>
    <t>974031144</t>
  </si>
  <si>
    <t>Vysekání rýh ve zdivu cihelném na maltu vápennou nebo vápenocementovou do hl. 70 mm a šířky do 150 mm</t>
  </si>
  <si>
    <t>363440974</t>
  </si>
  <si>
    <t>https://podminky.urs.cz/item/CS_URS_2021_01/974031144</t>
  </si>
  <si>
    <t>(12,8+0,3*14+1,5)</t>
  </si>
  <si>
    <t>(8,90+0,3)*4</t>
  </si>
  <si>
    <t>(8,3+0,3*9+1,5)</t>
  </si>
  <si>
    <t>(32,5+0,3*8+1,5)</t>
  </si>
  <si>
    <t>(26,3+0,3*10+1,5)</t>
  </si>
  <si>
    <t>(16,50+0,30*6+1,5)</t>
  </si>
  <si>
    <t>(5,8+0,3*6)+(9,6+0,3*4)+(10,2+0,3*4+1,5)+(4,8+0,3*4+1,5)</t>
  </si>
  <si>
    <t>31</t>
  </si>
  <si>
    <t>974031153</t>
  </si>
  <si>
    <t>Vysekání rýh ve zdivu cihelném na maltu vápennou nebo vápenocementovou do hl. 100 mm a šířky do 100 mm</t>
  </si>
  <si>
    <t>844681651</t>
  </si>
  <si>
    <t>https://podminky.urs.cz/item/CS_URS_2021_01/974031153</t>
  </si>
  <si>
    <t>(0,9+1,7+0,2*2+1,3+0,2+0,5+0,5+1,0+1,6+0,2*2)</t>
  </si>
  <si>
    <t>(3,3+0,8+0,2+3,7+0,2)</t>
  </si>
  <si>
    <t>(0,9+1,7+0,2*2+2,2+0,5*3+0,7+0,5)</t>
  </si>
  <si>
    <t>(0,9+0,2+1,1+0,2+2,3+0,2+0,6+0,2+1,5+3,6)</t>
  </si>
  <si>
    <t>(2,4+0,2*2+1,8+0,2+1,5+1,0+0,2+1,9)</t>
  </si>
  <si>
    <t>(0,9+0,8+0,5+1,5+3,5+0,2+2,7+1,4+0,2*2+1,4)</t>
  </si>
  <si>
    <t>(3,9+4,6+3,8+2,8+0,8+1,5+0,2*6)</t>
  </si>
  <si>
    <t>32</t>
  </si>
  <si>
    <t>974031164</t>
  </si>
  <si>
    <t>Vysekání rýh ve zdivu cihelném na maltu vápennou nebo vápenocementovou do hl. 150 mm a šířky do 150 mm</t>
  </si>
  <si>
    <t>1088392107</t>
  </si>
  <si>
    <t>https://podminky.urs.cz/item/CS_URS_2021_01/974031164</t>
  </si>
  <si>
    <t>"S3" (3,90)</t>
  </si>
  <si>
    <t>"S" (3,90)*6</t>
  </si>
  <si>
    <t>"S" (3,90)*5</t>
  </si>
  <si>
    <t>"S3/S4" (3,90)*2</t>
  </si>
  <si>
    <t>"S" (3,90)*2</t>
  </si>
  <si>
    <t>"S3/S4" (2,75)*2</t>
  </si>
  <si>
    <t>"S" (2,75)*2</t>
  </si>
  <si>
    <t>33</t>
  </si>
  <si>
    <t>974031167</t>
  </si>
  <si>
    <t>Vysekání rýh ve zdivu cihelném na maltu vápennou nebo vápenocementovou do hl. 150 mm a šířky do 300 mm</t>
  </si>
  <si>
    <t>-821727502</t>
  </si>
  <si>
    <t>https://podminky.urs.cz/item/CS_URS_2021_01/974031167</t>
  </si>
  <si>
    <t>"V3/V5" 3,90*2</t>
  </si>
  <si>
    <t>"V5/V5" 3,90*2</t>
  </si>
  <si>
    <t>"V3/V5" 2,75*2</t>
  </si>
  <si>
    <t>34</t>
  </si>
  <si>
    <t>974031264</t>
  </si>
  <si>
    <t>Vysekání rýh ve zdivu cihelném na maltu vápennou nebo vápenocementovou v prostoru přilehlém ke stropní konstrukci do hl. 150 mm a šířky do 150 mm</t>
  </si>
  <si>
    <t>907492892</t>
  </si>
  <si>
    <t>https://podminky.urs.cz/item/CS_URS_2021_01/974031264</t>
  </si>
  <si>
    <t>"P2" (0,60)</t>
  </si>
  <si>
    <t>"S3" (0,60)</t>
  </si>
  <si>
    <t>"S" (0,60)*6</t>
  </si>
  <si>
    <t>"S" (0,60)*5</t>
  </si>
  <si>
    <t>"S3/S4" (0,85)*2</t>
  </si>
  <si>
    <t>"S" (0,85)*2</t>
  </si>
  <si>
    <t>"S3/S4" (0,45)*2</t>
  </si>
  <si>
    <t>"S" (0,45)*2</t>
  </si>
  <si>
    <t>35</t>
  </si>
  <si>
    <t>974031267</t>
  </si>
  <si>
    <t>Vysekání rýh ve zdivu cihelném na maltu vápennou nebo vápenocementovou v prostoru přilehlém ke stropní konstrukci do hl. 150 mm a šířky do 300 mm</t>
  </si>
  <si>
    <t>-301888554</t>
  </si>
  <si>
    <t>https://podminky.urs.cz/item/CS_URS_2021_01/974031267</t>
  </si>
  <si>
    <t>"V3/V5" 0,60*2</t>
  </si>
  <si>
    <t>"V3/V5" 0,85*2</t>
  </si>
  <si>
    <t>36</t>
  </si>
  <si>
    <t>978059541</t>
  </si>
  <si>
    <t>Odsekání obkladů stěn včetně otlučení podkladní omítky až na zdivo z obkládaček vnitřních, z jakýchkoliv materiálů, plochy přes 1 m2</t>
  </si>
  <si>
    <t>-671075492</t>
  </si>
  <si>
    <t>https://podminky.urs.cz/item/CS_URS_2021_01/978059541</t>
  </si>
  <si>
    <t>997</t>
  </si>
  <si>
    <t>Přesun sutě</t>
  </si>
  <si>
    <t>37</t>
  </si>
  <si>
    <t>997013217</t>
  </si>
  <si>
    <t>Vnitrostaveništní doprava suti a vybouraných hmot vodorovně do 50 m svisle ručně pro budovy a haly výšky přes 21 do 24 m</t>
  </si>
  <si>
    <t>t</t>
  </si>
  <si>
    <t>398301722</t>
  </si>
  <si>
    <t>https://podminky.urs.cz/item/CS_URS_2021_01/997013217</t>
  </si>
  <si>
    <t>38</t>
  </si>
  <si>
    <t>997013501</t>
  </si>
  <si>
    <t>Odvoz suti a vybouraných hmot na skládku nebo meziskládku se složením, na vzdálenost do 1 km</t>
  </si>
  <si>
    <t>-1871894617</t>
  </si>
  <si>
    <t>https://podminky.urs.cz/item/CS_URS_2021_01/997013501</t>
  </si>
  <si>
    <t>39</t>
  </si>
  <si>
    <t>997013509</t>
  </si>
  <si>
    <t>Odvoz suti a vybouraných hmot na skládku nebo meziskládku se složením, na vzdálenost Příplatek k ceně za každý další i započatý 1 km přes 1 km</t>
  </si>
  <si>
    <t>-217865395</t>
  </si>
  <si>
    <t>https://podminky.urs.cz/item/CS_URS_2021_01/997013509</t>
  </si>
  <si>
    <t>40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</si>
  <si>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</si>
  <si>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</si>
  <si>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-641681626</t>
  </si>
  <si>
    <t>https://podminky.urs.cz/item/CS_URS_2021_01/997013609</t>
  </si>
  <si>
    <t>998</t>
  </si>
  <si>
    <t>Přesun hmot</t>
  </si>
  <si>
    <t>41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</si>
  <si>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</si>
  <si>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</si>
  <si>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-1585597117</t>
  </si>
  <si>
    <t>https://podminky.urs.cz/item/CS_URS_2021_01/998018003</t>
  </si>
  <si>
    <t>PSV</t>
  </si>
  <si>
    <t>Práce a dodávky PSV</t>
  </si>
  <si>
    <t>soubor</t>
  </si>
  <si>
    <t>725</t>
  </si>
  <si>
    <t>Zdravotechnika - zařizovací předměty</t>
  </si>
  <si>
    <t>42</t>
  </si>
  <si>
    <t>725110811</t>
  </si>
  <si>
    <t>Demontáž klozetů splachovacích s nádrží nebo tlakovým splachovačem</t>
  </si>
  <si>
    <t>901095848</t>
  </si>
  <si>
    <t>https://podminky.urs.cz/item/CS_URS_2021_01/725110811</t>
  </si>
  <si>
    <t>"m.č.1007,1008" 2</t>
  </si>
  <si>
    <t>"m.č.2006,2007" 3</t>
  </si>
  <si>
    <t>"m.č.3005,3006"3</t>
  </si>
  <si>
    <t>"m.č.5011,5012" 2</t>
  </si>
  <si>
    <t>43</t>
  </si>
  <si>
    <t>725210821</t>
  </si>
  <si>
    <t>Demontáž umyvadel bez výtokových armatur umyvadel</t>
  </si>
  <si>
    <t>-945177949</t>
  </si>
  <si>
    <t>https://podminky.urs.cz/item/CS_URS_2021_01/725210821</t>
  </si>
  <si>
    <t>"m.č.1007,1008" 3</t>
  </si>
  <si>
    <t>"m.č.1028,1016,1017"  1+1+1</t>
  </si>
  <si>
    <t>"m.č.2007,2006" 2</t>
  </si>
  <si>
    <t>"m.č.3005,3006" 2</t>
  </si>
  <si>
    <t>"m.č.5012" 1</t>
  </si>
  <si>
    <t>44</t>
  </si>
  <si>
    <t>725310821</t>
  </si>
  <si>
    <t>Demontáž dřezů jednodílných bez výtokových armatur na konzolách</t>
  </si>
  <si>
    <t>1333419641</t>
  </si>
  <si>
    <t>https://podminky.urs.cz/item/CS_URS_2021_01/725310821</t>
  </si>
  <si>
    <t>"m.č.1028" 1+1</t>
  </si>
  <si>
    <t>"m.č.2022,2024b" 2</t>
  </si>
  <si>
    <t>"m.č.3014,3015,3016,3017" 4</t>
  </si>
  <si>
    <t>"m.č.4010,4011,4012" 3</t>
  </si>
  <si>
    <t>"m.č.5015,5025,5026,5027" 4</t>
  </si>
  <si>
    <t>45</t>
  </si>
  <si>
    <t>725330820</t>
  </si>
  <si>
    <t>Demontáž výlevek bez výtokových armatur a bez nádrže a splachovacího potrubí diturvitových</t>
  </si>
  <si>
    <t>381757742</t>
  </si>
  <si>
    <t>https://podminky.urs.cz/item/CS_URS_2021_01/725330820</t>
  </si>
  <si>
    <t>"m.č.1008" 1</t>
  </si>
  <si>
    <t>"m.č.2007" 1</t>
  </si>
  <si>
    <t>"m.č.3006" 1</t>
  </si>
  <si>
    <t>"m.č.4005" 1</t>
  </si>
  <si>
    <t>46</t>
  </si>
  <si>
    <t>725590813</t>
  </si>
  <si>
    <t>Vnitrostaveništní přemístění vybouraných (demontovaných) hmot zařizovacích předmětů vodorovně do 100 m v objektech výšky přes 12 do 24 m</t>
  </si>
  <si>
    <t>-148912093</t>
  </si>
  <si>
    <t>https://podminky.urs.cz/item/CS_URS_2021_01/725590813</t>
  </si>
  <si>
    <t>741</t>
  </si>
  <si>
    <t>Elektroinstalace - silnoproud</t>
  </si>
  <si>
    <t>95</t>
  </si>
  <si>
    <t>741110001R1</t>
  </si>
  <si>
    <t>-1204079045</t>
  </si>
  <si>
    <t>47</t>
  </si>
  <si>
    <t>741850913R1</t>
  </si>
  <si>
    <t>Nalezení a zabezpečení el. instalace při otluku povrchů a bourání drážek.</t>
  </si>
  <si>
    <t>-826510860</t>
  </si>
  <si>
    <t>Zabezpečení náhodné kabeláže při otluku omítek a bourání drážek - odhad</t>
  </si>
  <si>
    <t>10,0</t>
  </si>
  <si>
    <t>48</t>
  </si>
  <si>
    <t>741853902</t>
  </si>
  <si>
    <t>Odpojení spotřebičů bez montáže náhradních dílů - akumulačních ohřívačů vody</t>
  </si>
  <si>
    <t>-1736072636</t>
  </si>
  <si>
    <t>https://podminky.urs.cz/item/CS_URS_2021_01/741853902</t>
  </si>
  <si>
    <t xml:space="preserve">1.NP - 5.NP </t>
  </si>
  <si>
    <t>odpojení stávajícíchohřívačů vody - ks</t>
  </si>
  <si>
    <t>49</t>
  </si>
  <si>
    <t>741810001</t>
  </si>
  <si>
    <t>Zkoušky a prohlídky elektrických rozvodů a zařízení celková prohlídka a vyhotovení revizní zprávy pro objem montážních prací do 100 tis. Kč</t>
  </si>
  <si>
    <t>2134325500</t>
  </si>
  <si>
    <t>762</t>
  </si>
  <si>
    <t>Konstrukce tesařské</t>
  </si>
  <si>
    <t>50</t>
  </si>
  <si>
    <t>762521922</t>
  </si>
  <si>
    <t>Vyřezání části podlahy tesařské bez vyřezání polštářů z prken tl. do 32 mm, plochy otvoru jednotlivě přes 0,25 do 1,00 m2</t>
  </si>
  <si>
    <t>1588824208</t>
  </si>
  <si>
    <t>https://podminky.urs.cz/item/CS_URS_2021_01/762521922</t>
  </si>
  <si>
    <t>pro montáž ZTI</t>
  </si>
  <si>
    <t>(1,80*2)*3</t>
  </si>
  <si>
    <t>51</t>
  </si>
  <si>
    <t>762522916</t>
  </si>
  <si>
    <t>Doplnění tesařské podlahy prkny nebo fošnami - montáž bez polštářů, s urovnáním násypu tl. do 32 mm nehoblovanými nebo podkladními, na sraz, plochy jednotlivě přes 0,25 do 1,00 m2, vč. materiálu</t>
  </si>
  <si>
    <t>72995483</t>
  </si>
  <si>
    <t>52</t>
  </si>
  <si>
    <t>998762103</t>
  </si>
  <si>
    <t>Přesun hmot pro konstrukce tesařské stanovený z hmotnosti přesunovaného materiálu vodorovná dopravní vzdálenost do 50 m v objektech výšky přes 12 do 24 m</t>
  </si>
  <si>
    <t>872575113</t>
  </si>
  <si>
    <t>53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</si>
  <si>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</si>
  <si>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</si>
  <si>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201496882</t>
  </si>
  <si>
    <t>763</t>
  </si>
  <si>
    <t>Konstrukce suché výstavby</t>
  </si>
  <si>
    <t>54</t>
  </si>
  <si>
    <t>763135102</t>
  </si>
  <si>
    <t>-1252133325</t>
  </si>
  <si>
    <t>55</t>
  </si>
  <si>
    <t>763135812</t>
  </si>
  <si>
    <t>Demontáž podhledu sádrokartonového kazetového na zavěšeném na roštu polozapuštěném</t>
  </si>
  <si>
    <t>376017407</t>
  </si>
  <si>
    <t>56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</si>
  <si>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</si>
  <si>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</si>
  <si>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1308232847</t>
  </si>
  <si>
    <t>57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</si>
  <si>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</si>
  <si>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</si>
  <si>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287866237</t>
  </si>
  <si>
    <t>765</t>
  </si>
  <si>
    <t>Krytina skládaná</t>
  </si>
  <si>
    <t>58</t>
  </si>
  <si>
    <t>765115202</t>
  </si>
  <si>
    <t>Montáž střešních doplňků krytiny keramické nástavce pro odvětrání kanalizace</t>
  </si>
  <si>
    <t>-1406125089</t>
  </si>
  <si>
    <t>59</t>
  </si>
  <si>
    <t>59660212</t>
  </si>
  <si>
    <t>nástavec pro odvětrání kanalizace</t>
  </si>
  <si>
    <t>825210547</t>
  </si>
  <si>
    <t>60</t>
  </si>
  <si>
    <t>998765104</t>
  </si>
  <si>
    <t>Přesun hmot pro krytiny skládané stanovený z hmotnosti přesunovaného materiálu vodorovná dopravní vzdálenost do 50 m na objektech výšky přes 24 do 36 m</t>
  </si>
  <si>
    <t>-1665091049</t>
  </si>
  <si>
    <t>https://podminky.urs.cz/item/CS_URS_2021_01/998765104</t>
  </si>
  <si>
    <t>61</t>
  </si>
  <si>
    <t>998765181</t>
  </si>
  <si>
    <t>Přesun hmot pro krytiny skládané stanovený z hmotnosti přesunovaného materiálu Příplatek k cenám za přesun prováděný bez použití mechanizace pro jakoukoliv výšku objektu</t>
  </si>
  <si>
    <t>510016619</t>
  </si>
  <si>
    <t>https://podminky.urs.cz/item/CS_URS_2021_01/998765181</t>
  </si>
  <si>
    <t>766</t>
  </si>
  <si>
    <t>Konstrukce truhlářské</t>
  </si>
  <si>
    <t>62</t>
  </si>
  <si>
    <t>54112300</t>
  </si>
  <si>
    <t>kpl</t>
  </si>
  <si>
    <t>757920880</t>
  </si>
  <si>
    <t>63</t>
  </si>
  <si>
    <t>766660001</t>
  </si>
  <si>
    <t>Montáž dveřních křídel dřevěných nebo plastových otevíravých do ocelové zárubně povrchově upravených jednokřídlových, šířky do 800 mm</t>
  </si>
  <si>
    <t>-757051670</t>
  </si>
  <si>
    <t>64</t>
  </si>
  <si>
    <t>61162074</t>
  </si>
  <si>
    <t>731133296</t>
  </si>
  <si>
    <t>65</t>
  </si>
  <si>
    <t>766811111R1</t>
  </si>
  <si>
    <t>Demontáž a zpětná montáž vestavěneho nábytku v místnostech a ostatní vyklízecí práce</t>
  </si>
  <si>
    <t>1757174570</t>
  </si>
  <si>
    <t>66</t>
  </si>
  <si>
    <t>998766103</t>
  </si>
  <si>
    <t>Přesun hmot pro konstrukce truhlářské stanovený z hmotnosti přesunovaného materiálu vodorovná dopravní vzdálenost do 50 m v objektech výšky přes 12 do 24 m</t>
  </si>
  <si>
    <t>774482798</t>
  </si>
  <si>
    <t>67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</si>
  <si>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</si>
  <si>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</si>
  <si>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979877469</t>
  </si>
  <si>
    <t>771</t>
  </si>
  <si>
    <t>Podlahy z dlaždic</t>
  </si>
  <si>
    <t>68</t>
  </si>
  <si>
    <t>771111011</t>
  </si>
  <si>
    <t>Příprava podkladu před provedením dlažby vysátí podlah</t>
  </si>
  <si>
    <t>356572293</t>
  </si>
  <si>
    <t>https://podminky.urs.cz/item/CS_URS_2021_01/771111011</t>
  </si>
  <si>
    <t>69</t>
  </si>
  <si>
    <t>771121011</t>
  </si>
  <si>
    <t>64197403</t>
  </si>
  <si>
    <t>https://podminky.urs.cz/item/CS_URS_2021_01/771121011</t>
  </si>
  <si>
    <t>70</t>
  </si>
  <si>
    <t>771151012</t>
  </si>
  <si>
    <t>Příprava podkladu před provedením dlažby samonivelační stěrka min.pevnosti 20 MPa, tloušťky přes 3 do 5 mm</t>
  </si>
  <si>
    <t>-1906198500</t>
  </si>
  <si>
    <t>https://podminky.urs.cz/item/CS_URS_2021_01/771151012</t>
  </si>
  <si>
    <t>71</t>
  </si>
  <si>
    <t>771573113</t>
  </si>
  <si>
    <t>-483875298</t>
  </si>
  <si>
    <t>https://podminky.urs.cz/item/CS_URS_2021_01/771573113</t>
  </si>
  <si>
    <t>72</t>
  </si>
  <si>
    <t>59761003</t>
  </si>
  <si>
    <t>-1876021109</t>
  </si>
  <si>
    <t>49,098*1,1 'Přepočtené koeficientem množství</t>
  </si>
  <si>
    <t>73</t>
  </si>
  <si>
    <t>998771103</t>
  </si>
  <si>
    <t>Přesun hmot pro podlahy z dlaždic stanovený z hmotnosti přesunovaného materiálu vodorovná dopravní vzdálenost do 50 m v objektech výšky přes 12 do 24 m</t>
  </si>
  <si>
    <t>-1426891977</t>
  </si>
  <si>
    <t>https://podminky.urs.cz/item/CS_URS_2021_01/998771103</t>
  </si>
  <si>
    <t>74</t>
  </si>
  <si>
    <t>998771181</t>
  </si>
  <si>
    <t>Přesun hmot pro podlahy z dlaždic stanovený z hmotnosti přesunovaného materiálu Příplatek k ceně za přesun prováděný bez použití mechanizace pro jakoukoliv výšku objektu</t>
  </si>
  <si>
    <t>-604816094</t>
  </si>
  <si>
    <t>https://podminky.urs.cz/item/CS_URS_2021_01/998771181</t>
  </si>
  <si>
    <t>781</t>
  </si>
  <si>
    <t>Dokončovací práce - obklady</t>
  </si>
  <si>
    <t>75</t>
  </si>
  <si>
    <t>781111011</t>
  </si>
  <si>
    <t>Příprava podkladu před provedením obkladu oprášení (ometení) stěny</t>
  </si>
  <si>
    <t>-1050353296</t>
  </si>
  <si>
    <t>https://podminky.urs.cz/item/CS_URS_2021_01/781111011</t>
  </si>
  <si>
    <t>"m.č.2021" 1,50*1,50</t>
  </si>
  <si>
    <t>76</t>
  </si>
  <si>
    <t>781121011</t>
  </si>
  <si>
    <t>Příprava podkladu před provedením obkladu nátěr penetrační na stěnu</t>
  </si>
  <si>
    <t>307491790</t>
  </si>
  <si>
    <t>https://podminky.urs.cz/item/CS_URS_2021_01/781121011</t>
  </si>
  <si>
    <t>77</t>
  </si>
  <si>
    <t>781151031</t>
  </si>
  <si>
    <t>Příprava podkladu před provedením obkladu celoplošné vyrovnání podkladu stěrkou, tloušťky 3 mm</t>
  </si>
  <si>
    <t>-70928012</t>
  </si>
  <si>
    <t>https://podminky.urs.cz/item/CS_URS_2021_01/781151031</t>
  </si>
  <si>
    <t>78</t>
  </si>
  <si>
    <t>781473112</t>
  </si>
  <si>
    <t>Montáž obkladů vnitřních stěn z dlaždic keramických lepených standardním lepidlem hladkých přes 9 do 12 ks/m2</t>
  </si>
  <si>
    <t>-920844351</t>
  </si>
  <si>
    <t>https://podminky.urs.cz/item/CS_URS_2021_01/781473112</t>
  </si>
  <si>
    <t>79</t>
  </si>
  <si>
    <t>59761026</t>
  </si>
  <si>
    <t>1652598884</t>
  </si>
  <si>
    <t>80</t>
  </si>
  <si>
    <t>781493511</t>
  </si>
  <si>
    <t>965595186</t>
  </si>
  <si>
    <t>https://podminky.urs.cz/item/CS_URS_2021_01/781493511</t>
  </si>
  <si>
    <t>(1,44+1,90+1,44+1,90)-0,9+4,0</t>
  </si>
  <si>
    <t>(1,30+2,91+0,30+1,30+2,91)-(0,90*2+0,70)+12,00</t>
  </si>
  <si>
    <t>(1,44+0,95+1,44+0,95)-0,70+4,0</t>
  </si>
  <si>
    <t>(3,02+1,52+0,15+1,20+0,65+1,00+0,85+0,95+1,34)-1,80+8,00</t>
  </si>
  <si>
    <t>"m.č.1028" 6,20</t>
  </si>
  <si>
    <t>"m.č.1016,1017" 4,50+4,50</t>
  </si>
  <si>
    <t>(1,16*2+0,80*2)+(1,16*2+0,80*2)+(1,16*2+0,84*2)-2,10+12,00</t>
  </si>
  <si>
    <t>(1,58+0,75+0,50+0,10+0,64+1,87+0,15+1,58+2,72)-3,0+16,00</t>
  </si>
  <si>
    <t>(3,02+0,38+1,72+0,30+0,90+1,23+0,83+1,36)-1,80+8,00</t>
  </si>
  <si>
    <t>"m.č.2022,2024b" 4,50+4,50</t>
  </si>
  <si>
    <t>"m.č.2021" 4,50</t>
  </si>
  <si>
    <t>(1,71+0,75+0,50+0,10+0,50+1,87+1,71+2,72)-3,00+16,00</t>
  </si>
  <si>
    <t>(2,98+0,10+1,71+1,21+0,59+1,00+0,85+1,34)-1,80+8,00</t>
  </si>
  <si>
    <t>"m.č.3014,3015,3016,3017" 4,50+4,50+4,50+4,50</t>
  </si>
  <si>
    <t>"m.č.4010,4011,4012" 4,50+4,50+4,70</t>
  </si>
  <si>
    <t>(0,80*2+1,39*2)+(0,80*2+1,39*2)-1,40+8,00</t>
  </si>
  <si>
    <t>(1,17*2+1,58*2)-2,10+12,00</t>
  </si>
  <si>
    <t>(1,58+0,50+1,10+1,00+1,10+0,71+1,58+2,40)-1,40+8,00</t>
  </si>
  <si>
    <t>"m.č.5015,5025,5026,5027" 4,50+4,50+4,50+4,50</t>
  </si>
  <si>
    <t>81</t>
  </si>
  <si>
    <t>998781103</t>
  </si>
  <si>
    <t>Přesun hmot pro obklady keramické stanovený z hmotnosti přesunovaného materiálu vodorovná dopravní vzdálenost do 50 m v objektech výšky přes 12 do 24 m</t>
  </si>
  <si>
    <t>654049364</t>
  </si>
  <si>
    <t>82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</si>
  <si>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</si>
  <si>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</si>
  <si>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-1133199010</t>
  </si>
  <si>
    <t>783</t>
  </si>
  <si>
    <t>Dokončovací práce - nátěry</t>
  </si>
  <si>
    <t>83</t>
  </si>
  <si>
    <t>783614551</t>
  </si>
  <si>
    <t>Základní nátěr armatur a kovových potrubí jednonásobný potrubí do DN 50 mm syntetický</t>
  </si>
  <si>
    <t>-1246460341</t>
  </si>
  <si>
    <t>84</t>
  </si>
  <si>
    <t>783617611</t>
  </si>
  <si>
    <t>Krycí nátěr (email) armatur a kovových potrubí potrubí do DN 50 mm dvojnásobný syntetický standardní</t>
  </si>
  <si>
    <t>1621468579</t>
  </si>
  <si>
    <t>784</t>
  </si>
  <si>
    <t>Dokončovací práce - malby a tapety</t>
  </si>
  <si>
    <t>85</t>
  </si>
  <si>
    <t>784111001</t>
  </si>
  <si>
    <t>Oprášení (ometení) podkladu v místnostech výšky do 3,80 m</t>
  </si>
  <si>
    <t>1845614727</t>
  </si>
  <si>
    <t>https://podminky.urs.cz/item/CS_URS_2021_01/784111001</t>
  </si>
  <si>
    <t>(6,7*1,9+1,45*1,9)+(9,0*1,9+2,9*1,45)+(4,5*1,9+1,45*0,9)+(10,8*1,9+3,15*1,34)</t>
  </si>
  <si>
    <t>(1,20*0,2+1,0*0,6)</t>
  </si>
  <si>
    <t>(4,6*3,9)+(5,0*3,9)+(11,9*3,9)+(3,15*3,9)+(4,7*3,9)+(4,25*3,9)</t>
  </si>
  <si>
    <t>(3,9*1,9)+(0,8*1,15)*3+(8,8*1,9+2,7*1,7)+(16,8*1,9)+(1,36*0,88+1,23*2,19+1,04*1,72)</t>
  </si>
  <si>
    <t>(3,7*3,9)+(3,85*3,9)+(5,7*3,9)+(11,85*3,9)+(9,6*3,9)+(8,4*3,9)</t>
  </si>
  <si>
    <t>(10,1*3,9)+(9,3*3,9)+(6,65*3,9)+(13,85*3,9)+(3,65*3,9)</t>
  </si>
  <si>
    <t>(4,7*3,9)+(4,7*2,0)/2+(7,7*3,9)+(3,8*3,9)+(9,4*3,9)+(6,85*3,9)+(9,1*3,9)+(7,3*3,9)</t>
  </si>
  <si>
    <t>(4,7*0,75)*2+(1,4*0,8)*2+(5,4*0,75+1,2*1,4)+(8,2*0,75+2,4*1,6)</t>
  </si>
  <si>
    <t>(9,9*2,75)+(4,0*2,0)/2+(10,3*2,75)+(7,1*2,75)+(3,0*2,75)+(1,75*2,75)+(2,2*2,75)*4+(4,25*2,75)*4</t>
  </si>
  <si>
    <t>86</t>
  </si>
  <si>
    <t>784111011</t>
  </si>
  <si>
    <t>Obroušení podkladu omítky v místnostech výšky do 3,80 m</t>
  </si>
  <si>
    <t>-1475060643</t>
  </si>
  <si>
    <t>https://podminky.urs.cz/item/CS_URS_2021_01/784111011</t>
  </si>
  <si>
    <t>87</t>
  </si>
  <si>
    <t>784221101</t>
  </si>
  <si>
    <t>Malby z malířských směsí otěruvzdorných za sucha dvojnásobné, bílé za sucha otěruvzdorné dobře v místnostech výšky do 3,80 m</t>
  </si>
  <si>
    <t>-1054978303</t>
  </si>
  <si>
    <t>https://podminky.urs.cz/item/CS_URS_2021_01/784221101</t>
  </si>
  <si>
    <t>HZS</t>
  </si>
  <si>
    <t>Hodinové zúčtovací sazby</t>
  </si>
  <si>
    <t>88</t>
  </si>
  <si>
    <t>HZS1301R1</t>
  </si>
  <si>
    <t xml:space="preserve">Hodinové zúčtovací sazby profesí HSV a PSV </t>
  </si>
  <si>
    <t>hod</t>
  </si>
  <si>
    <t>512</t>
  </si>
  <si>
    <t>214472602</t>
  </si>
  <si>
    <t>3.etapa-neměřitelné práce</t>
  </si>
  <si>
    <t>opravy stropů a podlah v místě průchodu stoupaček V1-V6, S1-S6, P1-P2</t>
  </si>
  <si>
    <t>1.NP - 5.NP + půda</t>
  </si>
  <si>
    <t>((4+4+4+5+5+2)+(4+4+4+5+5+1))*3,0</t>
  </si>
  <si>
    <t>demontáž  a zpětná montáž radiátorů 4 ks</t>
  </si>
  <si>
    <t>(4*0,5*2)*2</t>
  </si>
  <si>
    <t>VRN</t>
  </si>
  <si>
    <t>Vedlejší rozpočtové náklady</t>
  </si>
  <si>
    <t>VRN1</t>
  </si>
  <si>
    <t>89</t>
  </si>
  <si>
    <t>013254000</t>
  </si>
  <si>
    <t>1024</t>
  </si>
  <si>
    <t>-624301382</t>
  </si>
  <si>
    <t>VRN3</t>
  </si>
  <si>
    <t>91</t>
  </si>
  <si>
    <t>030001000</t>
  </si>
  <si>
    <t>-1338680053</t>
  </si>
  <si>
    <t>VRN7</t>
  </si>
  <si>
    <t>Provozní vlivy</t>
  </si>
  <si>
    <t>93</t>
  </si>
  <si>
    <t>071002000</t>
  </si>
  <si>
    <t>-811733323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</si>
  <si>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</si>
  <si>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</si>
  <si>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</si>
  <si>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</si>
  <si>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</si>
  <si>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</si>
  <si>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</si>
  <si>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</si>
  <si>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</si>
  <si>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</si>
  <si>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</si>
  <si>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</si>
  <si>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</si>
  <si>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</si>
  <si>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</si>
  <si>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</si>
  <si>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</si>
  <si>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</si>
  <si>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</si>
  <si>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</si>
  <si>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</si>
  <si>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</si>
  <si>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</si>
  <si>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</si>
  <si>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</si>
  <si>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</si>
  <si>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</si>
  <si>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</si>
  <si>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</si>
  <si>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</si>
  <si>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</si>
  <si>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</si>
  <si>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</si>
  <si>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</si>
  <si>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</si>
  <si>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</si>
  <si>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</si>
  <si>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</si>
  <si>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</si>
  <si>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</si>
  <si>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</si>
  <si>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</si>
  <si>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</si>
  <si>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</si>
  <si>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</si>
  <si>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</si>
  <si>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</si>
  <si>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</si>
  <si>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</si>
  <si>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</si>
  <si>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</si>
  <si>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</si>
  <si>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</si>
  <si>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</si>
  <si>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</si>
  <si>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</si>
  <si>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</si>
  <si>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</si>
  <si>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</si>
  <si>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</si>
  <si>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</si>
  <si>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</si>
  <si>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</si>
  <si>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</si>
  <si>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</si>
  <si>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</si>
  <si>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</si>
  <si>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</si>
  <si>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</si>
  <si>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</si>
  <si>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</si>
  <si>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</si>
  <si>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</si>
  <si>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</si>
  <si>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</si>
  <si>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</si>
  <si>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</si>
  <si>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</si>
  <si>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</si>
  <si>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</si>
  <si>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</si>
  <si>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</si>
  <si>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</si>
  <si>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</si>
  <si>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</si>
  <si>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</si>
  <si>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</si>
  <si>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</si>
  <si>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</si>
  <si>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</si>
  <si>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</si>
  <si>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</si>
  <si>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</si>
  <si>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</si>
  <si>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</si>
  <si>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</si>
  <si>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</si>
  <si>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</si>
  <si>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</si>
  <si>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</si>
  <si>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</si>
  <si>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</si>
  <si>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</si>
  <si>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</si>
  <si>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</si>
  <si>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</si>
  <si>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</si>
  <si>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</si>
  <si>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</si>
  <si>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</si>
  <si>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</si>
  <si>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</si>
  <si>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</si>
  <si>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</si>
  <si>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</si>
  <si>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</si>
  <si>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</si>
  <si>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</si>
  <si>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</si>
  <si>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</si>
  <si>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</si>
  <si>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</si>
  <si>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</si>
  <si>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</si>
  <si>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</si>
  <si>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</si>
  <si>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</si>
  <si>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</si>
  <si>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</si>
  <si>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</si>
  <si>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</si>
  <si>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</si>
  <si>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</si>
  <si>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</si>
  <si>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</si>
  <si>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</si>
  <si>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</si>
  <si>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</si>
  <si>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</si>
  <si>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</si>
  <si>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</si>
  <si>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</si>
  <si>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</si>
  <si>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</si>
  <si>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</si>
  <si>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</si>
  <si>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</si>
  <si>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</si>
  <si>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</si>
  <si>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</si>
  <si>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</si>
  <si>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</si>
  <si>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</si>
  <si>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</si>
  <si>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</si>
  <si>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</si>
  <si>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</si>
  <si>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</si>
  <si>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</si>
  <si>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</si>
  <si>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</si>
  <si>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</si>
  <si>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</si>
  <si>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</si>
  <si>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</si>
  <si>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</si>
  <si>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</si>
  <si>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</si>
  <si>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</si>
  <si>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</si>
  <si>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</si>
  <si>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</si>
  <si>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</si>
  <si>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</si>
  <si>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</si>
  <si>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</si>
  <si>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</si>
  <si>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</si>
  <si>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</si>
  <si>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</si>
  <si>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</si>
  <si>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</si>
  <si>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</si>
  <si>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</si>
  <si>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</si>
  <si>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</si>
  <si>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223,83*3 'Přepočtené koeficientem množství</t>
  </si>
  <si>
    <t>zárubeň jednokřídlá ocelová pro dodatečnou montáž tl stěny 110-150mm rozměru 700-900/1970, 2100mm s povrchovou úpravou</t>
  </si>
  <si>
    <t>Elektroinstalace komplet, viz samostatné rozpočty specialistů, není součástí tohoto rozpočtu</t>
  </si>
  <si>
    <t>kompl</t>
  </si>
  <si>
    <t>Montáž sádrokartonového podhledu kazetového demontovatelného, velikosti kazet 1200x600 mm včetně zavěšené nosné konstrukce polozapuštěné</t>
  </si>
  <si>
    <t>741810002</t>
  </si>
  <si>
    <t>CS ÚRS 2021 02</t>
  </si>
  <si>
    <t>741810003</t>
  </si>
  <si>
    <t>CS ÚRS 2021 03</t>
  </si>
  <si>
    <t>741810004</t>
  </si>
  <si>
    <t>CS ÚRS 2021 04</t>
  </si>
  <si>
    <t>741810005</t>
  </si>
  <si>
    <t>CS ÚRS 2021 05</t>
  </si>
  <si>
    <t>Obklad - dokončující práce profily ukončovací lepené standardním lepidlem ukončovací, profily nerez</t>
  </si>
  <si>
    <t>Provoz investora, třetích osob, práce za provozu budovy</t>
  </si>
  <si>
    <t>věšáky</t>
  </si>
  <si>
    <t>783PC</t>
  </si>
  <si>
    <t>Odstranění nátěru radiátorů, základní nátěr, krycí nátěr</t>
  </si>
  <si>
    <t>ks</t>
  </si>
  <si>
    <t>Zmapování stávajících tras vody a kanalizace</t>
  </si>
  <si>
    <t>Průzkumné, geodeticképráce</t>
  </si>
  <si>
    <t>Projektové práce</t>
  </si>
  <si>
    <t>Dokumentace skutečného provedení stavby v tištěné a elektronické podobě (editovatelné i needitovatelné)</t>
  </si>
  <si>
    <t>Interiérové vybavení budov, místnosti soc. zařízení:</t>
  </si>
  <si>
    <t>Interiérové vybavení budov - dodávka a montáž</t>
  </si>
  <si>
    <t>zásobníky na toaletní papír</t>
  </si>
  <si>
    <t>mýdlenky</t>
  </si>
  <si>
    <t>zásobník na hygienické sáčky</t>
  </si>
  <si>
    <t>WC štěrka nerez, kotvená do zdi</t>
  </si>
  <si>
    <t>odp. koše nerezové s poklopem 5l</t>
  </si>
  <si>
    <t>zrcadla (šířka 1,8m, výška1,2m, zabroušená hrana)</t>
  </si>
  <si>
    <t>zrcadla (šířka 1,2m, výška1,2m, zabroušená hrana)</t>
  </si>
  <si>
    <t>Piktogramy na dveře s ozančením WC, WC imobilní, výlevky; včetně Označení Brailova písma  a označení čísla místnosti. Doplnění stávajícího systému, mateirál nerez</t>
  </si>
  <si>
    <t>zarážka dveří</t>
  </si>
  <si>
    <t xml:space="preserve">dveře jednokřídlé bílíé plné, DTD, povrch laminátový CPL  800/1970; Fab zámek nebo WC zámek; kování klika/klika nebo klika/koule; zarážka za dveře; podlahová lišta </t>
  </si>
  <si>
    <t xml:space="preserve">dveře jednokřídlé bílíé plné, DTD, povrch laminátový CPL  900/1970; Fab zámek nebo WC zámek; kování klika/klika nebo klika/koule; zarážka za dveře; podlahová lišta </t>
  </si>
  <si>
    <t xml:space="preserve">dveře jednokřídlé bílíé plné, DTD, povrch laminátový CPL  700/1970; Fab zámek nebo WC zámek; kování klika/klika nebo klika/koule; zarážka za dveře; podlahová lišta </t>
  </si>
  <si>
    <t>dveře požární 800/1970, dveře bílé plné se samozavíračem a kováním klika/klika, FAB v systému gen klíče;  EI 30 DP3; zarážka za dveře; dveřní práh</t>
  </si>
  <si>
    <t>dveře požární 900/1970, dveře bílé plné se samozavíračem a kováním klika/klika, FAB v systému gen klíče;  EI 30 DP3; zarážka za dveře; dveřní práh</t>
  </si>
  <si>
    <t>demontáž čajových kuchyněk, fotodok. viz výkres č. 11</t>
  </si>
  <si>
    <t>demontáž obkladu stěn</t>
  </si>
  <si>
    <t>montáž čajových kuchyněk, fotodok. viz výkres č. 11</t>
  </si>
  <si>
    <t>montáž obkladu stěn</t>
  </si>
  <si>
    <t xml:space="preserve">dodávka a motnáž nových baterií dřezových </t>
  </si>
  <si>
    <t>včetně zednických zapravení, doplnění lokálních nových podlahových krytin</t>
  </si>
  <si>
    <t>obklad keramický hladký, cena dodávky min 500Kč/m2 rozměr obkladu 600/300</t>
  </si>
  <si>
    <t xml:space="preserve">Montáž podlah z dlaždic keramických lepených standardním lepidlem hladkých </t>
  </si>
  <si>
    <t>dlažba keramická hutná hladká do interiéru, protiskluznost, velikost 300/300, cena dodávky min 600 kč/m2</t>
  </si>
  <si>
    <t>Dodávka a motnáž dveřních madel pro dveře pro imobilní</t>
  </si>
  <si>
    <t>Vybavení WC imobilní - dodávka a motnáž madel - sklopné a pevné k WC míse, pevné k umývadlu</t>
  </si>
  <si>
    <t>61162075</t>
  </si>
  <si>
    <t>61162076</t>
  </si>
  <si>
    <t>61162077</t>
  </si>
  <si>
    <t>61162078</t>
  </si>
  <si>
    <t>61162079</t>
  </si>
  <si>
    <t>61162080</t>
  </si>
  <si>
    <t xml:space="preserve">Příprava podkladu před provedením dlažby nátěr penetrační na podlahu </t>
  </si>
  <si>
    <t>61232</t>
  </si>
  <si>
    <t>Omítka vápenocementová vnitřních ploch nanášená ručně dvouvrstvá, tloušťky do 25 mm zatřená svislých konstrukcí stěn (oprava po zatečení)</t>
  </si>
  <si>
    <t>725 PC</t>
  </si>
  <si>
    <t>Zřízení odboček rozvodu studené vody do chodby v blízkosti WC pro následné osazení fontánky nebo automatu na kávu</t>
  </si>
  <si>
    <t>KRYCÍ LIST SOUPISU PRACÍ - STAVEBNĚ ARCHITEKTONICKÉ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</si>
</sst>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Arial CE"/>
    </font>
    <font>
      <i/>
      <sz val="9"/>
      <name val="Arial CE"/>
    </font>
    <font>
      <i/>
      <sz val="8"/>
      <name val="Arial CE"/>
    </font>
    <font>
      <b/>
      <sz val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0" borderId="15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20" fillId="5" borderId="23" xfId="0" applyFont="1" applyFill="1" applyBorder="1" applyAlignment="1" applyProtection="1">
      <alignment horizontal="left" vertical="center" wrapText="1"/>
      <protection locked="0"/>
    </xf>
    <xf numFmtId="0" fontId="34" fillId="5" borderId="23" xfId="0" applyFont="1" applyFill="1" applyBorder="1" applyAlignment="1" applyProtection="1">
      <alignment horizontal="left" vertical="center" wrapText="1"/>
      <protection locked="0"/>
    </xf>
    <xf numFmtId="0" fontId="47" fillId="0" borderId="4" xfId="0" applyFont="1" applyBorder="1" applyAlignment="1" applyProtection="1">
      <alignment vertical="center"/>
      <protection locked="0"/>
    </xf>
    <xf numFmtId="0" fontId="48" fillId="0" borderId="23" xfId="0" applyFont="1" applyBorder="1" applyAlignment="1" applyProtection="1">
      <alignment horizontal="center" vertical="center"/>
      <protection locked="0"/>
    </xf>
    <xf numFmtId="49" fontId="48" fillId="0" borderId="23" xfId="0" applyNumberFormat="1" applyFont="1" applyBorder="1" applyAlignment="1" applyProtection="1">
      <alignment horizontal="left" vertical="center" wrapText="1"/>
      <protection locked="0"/>
    </xf>
    <xf numFmtId="0" fontId="48" fillId="0" borderId="23" xfId="0" applyFont="1" applyBorder="1" applyAlignment="1" applyProtection="1">
      <alignment horizontal="left" vertical="center" wrapText="1"/>
      <protection locked="0"/>
    </xf>
    <xf numFmtId="0" fontId="48" fillId="0" borderId="23" xfId="0" applyFont="1" applyBorder="1" applyAlignment="1" applyProtection="1">
      <alignment horizontal="center" vertical="center" wrapText="1"/>
      <protection locked="0"/>
    </xf>
    <xf numFmtId="167" fontId="48" fillId="0" borderId="23" xfId="0" applyNumberFormat="1" applyFont="1" applyBorder="1" applyAlignment="1" applyProtection="1">
      <alignment vertical="center"/>
      <protection locked="0"/>
    </xf>
    <xf numFmtId="4" fontId="48" fillId="0" borderId="23" xfId="0" applyNumberFormat="1" applyFont="1" applyBorder="1" applyAlignment="1" applyProtection="1">
      <alignment vertical="center"/>
      <protection locked="0"/>
    </xf>
    <xf numFmtId="0" fontId="49" fillId="0" borderId="4" xfId="0" applyFont="1" applyBorder="1" applyAlignment="1">
      <alignment vertical="center"/>
    </xf>
    <xf numFmtId="0" fontId="48" fillId="0" borderId="15" xfId="0" applyFont="1" applyBorder="1" applyAlignment="1">
      <alignment horizontal="left" vertical="center"/>
    </xf>
    <xf numFmtId="0" fontId="48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47" fillId="0" borderId="0" xfId="0" applyFont="1" applyAlignment="1">
      <alignment vertical="center"/>
    </xf>
    <xf numFmtId="0" fontId="47" fillId="0" borderId="0" xfId="0" applyFont="1" applyAlignment="1">
      <alignment horizontal="left" vertical="center"/>
    </xf>
    <xf numFmtId="4" fontId="47" fillId="0" borderId="0" xfId="0" applyNumberFormat="1" applyFont="1" applyAlignment="1">
      <alignment vertical="center"/>
    </xf>
    <xf numFmtId="0" fontId="47" fillId="0" borderId="0" xfId="0" applyFont="1" applyAlignment="1">
      <alignment horizontal="left" vertical="center" wrapText="1"/>
    </xf>
    <xf numFmtId="4" fontId="6" fillId="5" borderId="0" xfId="0" applyNumberFormat="1" applyFont="1" applyFill="1"/>
    <xf numFmtId="4" fontId="50" fillId="4" borderId="8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1/965046111" TargetMode="External"/><Relationship Id="rId18" Type="http://schemas.openxmlformats.org/officeDocument/2006/relationships/hyperlink" Target="https://podminky.urs.cz/item/CS_URS_2021_01/969031112" TargetMode="External"/><Relationship Id="rId26" Type="http://schemas.openxmlformats.org/officeDocument/2006/relationships/hyperlink" Target="https://podminky.urs.cz/item/CS_URS_2021_01/974031264" TargetMode="External"/><Relationship Id="rId39" Type="http://schemas.openxmlformats.org/officeDocument/2006/relationships/hyperlink" Target="https://podminky.urs.cz/item/CS_URS_2021_01/741853902" TargetMode="External"/><Relationship Id="rId21" Type="http://schemas.openxmlformats.org/officeDocument/2006/relationships/hyperlink" Target="https://podminky.urs.cz/item/CS_URS_2021_01/971033261" TargetMode="External"/><Relationship Id="rId34" Type="http://schemas.openxmlformats.org/officeDocument/2006/relationships/hyperlink" Target="https://podminky.urs.cz/item/CS_URS_2021_01/725110811" TargetMode="External"/><Relationship Id="rId42" Type="http://schemas.openxmlformats.org/officeDocument/2006/relationships/hyperlink" Target="https://podminky.urs.cz/item/CS_URS_2021_01/998765181" TargetMode="External"/><Relationship Id="rId47" Type="http://schemas.openxmlformats.org/officeDocument/2006/relationships/hyperlink" Target="https://podminky.urs.cz/item/CS_URS_2021_01/998771103" TargetMode="External"/><Relationship Id="rId50" Type="http://schemas.openxmlformats.org/officeDocument/2006/relationships/hyperlink" Target="https://podminky.urs.cz/item/CS_URS_2021_01/781121011" TargetMode="External"/><Relationship Id="rId55" Type="http://schemas.openxmlformats.org/officeDocument/2006/relationships/hyperlink" Target="https://podminky.urs.cz/item/CS_URS_2021_01/784111011" TargetMode="External"/><Relationship Id="rId7" Type="http://schemas.openxmlformats.org/officeDocument/2006/relationships/hyperlink" Target="https://podminky.urs.cz/item/CS_URS_2021_01/612325221" TargetMode="External"/><Relationship Id="rId2" Type="http://schemas.openxmlformats.org/officeDocument/2006/relationships/hyperlink" Target="https://podminky.urs.cz/item/CS_URS_2021_01/611135101" TargetMode="External"/><Relationship Id="rId16" Type="http://schemas.openxmlformats.org/officeDocument/2006/relationships/hyperlink" Target="https://podminky.urs.cz/item/CS_URS_2021_01/968072244" TargetMode="External"/><Relationship Id="rId29" Type="http://schemas.openxmlformats.org/officeDocument/2006/relationships/hyperlink" Target="https://podminky.urs.cz/item/CS_URS_2021_01/997013217" TargetMode="External"/><Relationship Id="rId11" Type="http://schemas.openxmlformats.org/officeDocument/2006/relationships/hyperlink" Target="https://podminky.urs.cz/item/CS_URS_2021_01/952901111" TargetMode="External"/><Relationship Id="rId24" Type="http://schemas.openxmlformats.org/officeDocument/2006/relationships/hyperlink" Target="https://podminky.urs.cz/item/CS_URS_2021_01/974031164" TargetMode="External"/><Relationship Id="rId32" Type="http://schemas.openxmlformats.org/officeDocument/2006/relationships/hyperlink" Target="https://podminky.urs.cz/item/CS_URS_2021_01/997013609" TargetMode="External"/><Relationship Id="rId37" Type="http://schemas.openxmlformats.org/officeDocument/2006/relationships/hyperlink" Target="https://podminky.urs.cz/item/CS_URS_2021_01/725330820" TargetMode="External"/><Relationship Id="rId40" Type="http://schemas.openxmlformats.org/officeDocument/2006/relationships/hyperlink" Target="https://podminky.urs.cz/item/CS_URS_2021_01/762521922" TargetMode="External"/><Relationship Id="rId45" Type="http://schemas.openxmlformats.org/officeDocument/2006/relationships/hyperlink" Target="https://podminky.urs.cz/item/CS_URS_2021_01/771151012" TargetMode="External"/><Relationship Id="rId53" Type="http://schemas.openxmlformats.org/officeDocument/2006/relationships/hyperlink" Target="https://podminky.urs.cz/item/CS_URS_2021_01/781493511" TargetMode="External"/><Relationship Id="rId58" Type="http://schemas.openxmlformats.org/officeDocument/2006/relationships/printerSettings" Target="../printerSettings/printerSettings1.bin"/><Relationship Id="rId5" Type="http://schemas.openxmlformats.org/officeDocument/2006/relationships/hyperlink" Target="https://podminky.urs.cz/item/CS_URS_2021_01/612315121" TargetMode="External"/><Relationship Id="rId19" Type="http://schemas.openxmlformats.org/officeDocument/2006/relationships/hyperlink" Target="https://podminky.urs.cz/item/CS_URS_2021_01/969041111" TargetMode="External"/><Relationship Id="rId4" Type="http://schemas.openxmlformats.org/officeDocument/2006/relationships/hyperlink" Target="https://podminky.urs.cz/item/CS_URS_2021_01/612135101" TargetMode="External"/><Relationship Id="rId9" Type="http://schemas.openxmlformats.org/officeDocument/2006/relationships/hyperlink" Target="https://podminky.urs.cz/item/CS_URS_2021_01/632451431" TargetMode="External"/><Relationship Id="rId14" Type="http://schemas.openxmlformats.org/officeDocument/2006/relationships/hyperlink" Target="https://podminky.urs.cz/item/CS_URS_2021_01/965046119" TargetMode="External"/><Relationship Id="rId22" Type="http://schemas.openxmlformats.org/officeDocument/2006/relationships/hyperlink" Target="https://podminky.urs.cz/item/CS_URS_2021_01/974031144" TargetMode="External"/><Relationship Id="rId27" Type="http://schemas.openxmlformats.org/officeDocument/2006/relationships/hyperlink" Target="https://podminky.urs.cz/item/CS_URS_2021_01/974031267" TargetMode="External"/><Relationship Id="rId30" Type="http://schemas.openxmlformats.org/officeDocument/2006/relationships/hyperlink" Target="https://podminky.urs.cz/item/CS_URS_2021_01/997013501" TargetMode="External"/><Relationship Id="rId35" Type="http://schemas.openxmlformats.org/officeDocument/2006/relationships/hyperlink" Target="https://podminky.urs.cz/item/CS_URS_2021_01/725210821" TargetMode="External"/><Relationship Id="rId43" Type="http://schemas.openxmlformats.org/officeDocument/2006/relationships/hyperlink" Target="https://podminky.urs.cz/item/CS_URS_2021_01/771111011" TargetMode="External"/><Relationship Id="rId48" Type="http://schemas.openxmlformats.org/officeDocument/2006/relationships/hyperlink" Target="https://podminky.urs.cz/item/CS_URS_2021_01/998771181" TargetMode="External"/><Relationship Id="rId56" Type="http://schemas.openxmlformats.org/officeDocument/2006/relationships/hyperlink" Target="https://podminky.urs.cz/item/CS_URS_2021_01/784221101" TargetMode="External"/><Relationship Id="rId8" Type="http://schemas.openxmlformats.org/officeDocument/2006/relationships/hyperlink" Target="https://podminky.urs.cz/item/CS_URS_2021_01/619996145" TargetMode="External"/><Relationship Id="rId51" Type="http://schemas.openxmlformats.org/officeDocument/2006/relationships/hyperlink" Target="https://podminky.urs.cz/item/CS_URS_2021_01/781151031" TargetMode="External"/><Relationship Id="rId3" Type="http://schemas.openxmlformats.org/officeDocument/2006/relationships/hyperlink" Target="https://podminky.urs.cz/item/CS_URS_2021_01/612135001" TargetMode="External"/><Relationship Id="rId12" Type="http://schemas.openxmlformats.org/officeDocument/2006/relationships/hyperlink" Target="https://podminky.urs.cz/item/CS_URS_2021_01/953941210" TargetMode="External"/><Relationship Id="rId17" Type="http://schemas.openxmlformats.org/officeDocument/2006/relationships/hyperlink" Target="https://podminky.urs.cz/item/CS_URS_2021_01/968072455" TargetMode="External"/><Relationship Id="rId25" Type="http://schemas.openxmlformats.org/officeDocument/2006/relationships/hyperlink" Target="https://podminky.urs.cz/item/CS_URS_2021_01/974031167" TargetMode="External"/><Relationship Id="rId33" Type="http://schemas.openxmlformats.org/officeDocument/2006/relationships/hyperlink" Target="https://podminky.urs.cz/item/CS_URS_2021_01/998018003" TargetMode="External"/><Relationship Id="rId38" Type="http://schemas.openxmlformats.org/officeDocument/2006/relationships/hyperlink" Target="https://podminky.urs.cz/item/CS_URS_2021_01/725590813" TargetMode="External"/><Relationship Id="rId46" Type="http://schemas.openxmlformats.org/officeDocument/2006/relationships/hyperlink" Target="https://podminky.urs.cz/item/CS_URS_2021_01/771573113" TargetMode="External"/><Relationship Id="rId59" Type="http://schemas.openxmlformats.org/officeDocument/2006/relationships/drawing" Target="../drawings/drawing2.xml"/><Relationship Id="rId20" Type="http://schemas.openxmlformats.org/officeDocument/2006/relationships/hyperlink" Target="https://podminky.urs.cz/item/CS_URS_2021_01/969041112" TargetMode="External"/><Relationship Id="rId41" Type="http://schemas.openxmlformats.org/officeDocument/2006/relationships/hyperlink" Target="https://podminky.urs.cz/item/CS_URS_2021_01/998765104" TargetMode="External"/><Relationship Id="rId54" Type="http://schemas.openxmlformats.org/officeDocument/2006/relationships/hyperlink" Target="https://podminky.urs.cz/item/CS_URS_2021_01/784111001" TargetMode="External"/><Relationship Id="rId1" Type="http://schemas.openxmlformats.org/officeDocument/2006/relationships/hyperlink" Target="https://podminky.urs.cz/item/CS_URS_2021_01/310235261" TargetMode="External"/><Relationship Id="rId6" Type="http://schemas.openxmlformats.org/officeDocument/2006/relationships/hyperlink" Target="https://podminky.urs.cz/item/CS_URS_2021_01/612315122" TargetMode="External"/><Relationship Id="rId15" Type="http://schemas.openxmlformats.org/officeDocument/2006/relationships/hyperlink" Target="https://podminky.urs.cz/item/CS_URS_2021_01/965081213" TargetMode="External"/><Relationship Id="rId23" Type="http://schemas.openxmlformats.org/officeDocument/2006/relationships/hyperlink" Target="https://podminky.urs.cz/item/CS_URS_2021_01/974031153" TargetMode="External"/><Relationship Id="rId28" Type="http://schemas.openxmlformats.org/officeDocument/2006/relationships/hyperlink" Target="https://podminky.urs.cz/item/CS_URS_2021_01/978059541" TargetMode="External"/><Relationship Id="rId36" Type="http://schemas.openxmlformats.org/officeDocument/2006/relationships/hyperlink" Target="https://podminky.urs.cz/item/CS_URS_2021_01/725310821" TargetMode="External"/><Relationship Id="rId49" Type="http://schemas.openxmlformats.org/officeDocument/2006/relationships/hyperlink" Target="https://podminky.urs.cz/item/CS_URS_2021_01/781111011" TargetMode="External"/><Relationship Id="rId57" Type="http://schemas.openxmlformats.org/officeDocument/2006/relationships/hyperlink" Target="https://podminky.urs.cz/item/CS_URS_2021_01/612321111" TargetMode="External"/><Relationship Id="rId10" Type="http://schemas.openxmlformats.org/officeDocument/2006/relationships/hyperlink" Target="https://podminky.urs.cz/item/CS_URS_2021_01/949101112" TargetMode="External"/><Relationship Id="rId31" Type="http://schemas.openxmlformats.org/officeDocument/2006/relationships/hyperlink" Target="https://podminky.urs.cz/item/CS_URS_2021_01/997013509" TargetMode="External"/><Relationship Id="rId44" Type="http://schemas.openxmlformats.org/officeDocument/2006/relationships/hyperlink" Target="https://podminky.urs.cz/item/CS_URS_2021_01/771121011" TargetMode="External"/><Relationship Id="rId52" Type="http://schemas.openxmlformats.org/officeDocument/2006/relationships/hyperlink" Target="https://podminky.urs.cz/item/CS_URS_2021_01/78147311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85" t="s">
        <v>6</v>
      </c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8" t="s">
        <v>7</v>
      </c>
      <c r="BT2" s="18" t="s">
        <v>8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5" customHeight="1">
      <c r="B4" s="21"/>
      <c r="D4" s="22" t="s">
        <v>10</v>
      </c>
      <c r="AR4" s="21"/>
      <c r="AS4" s="23" t="s">
        <v>11</v>
      </c>
      <c r="BS4" s="18" t="s">
        <v>12</v>
      </c>
    </row>
    <row r="5" spans="1:74" ht="12" customHeight="1">
      <c r="B5" s="21"/>
      <c r="D5" s="24" t="s">
        <v>13</v>
      </c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R5" s="21"/>
      <c r="BS5" s="18" t="s">
        <v>7</v>
      </c>
    </row>
    <row r="6" spans="1:74" ht="36.950000000000003" customHeight="1">
      <c r="B6" s="21"/>
      <c r="D6" s="26" t="s">
        <v>15</v>
      </c>
      <c r="K6" s="272" t="s">
        <v>16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R6" s="21"/>
      <c r="BS6" s="18" t="s">
        <v>7</v>
      </c>
    </row>
    <row r="7" spans="1:74" ht="12" customHeight="1">
      <c r="B7" s="21"/>
      <c r="D7" s="27" t="s">
        <v>17</v>
      </c>
      <c r="K7" s="25" t="s">
        <v>18</v>
      </c>
      <c r="AK7" s="27" t="s">
        <v>19</v>
      </c>
      <c r="AN7" s="25" t="s">
        <v>20</v>
      </c>
      <c r="AR7" s="21"/>
      <c r="BS7" s="18" t="s">
        <v>7</v>
      </c>
    </row>
    <row r="8" spans="1:74" ht="12" customHeight="1">
      <c r="B8" s="21"/>
      <c r="D8" s="27" t="s">
        <v>21</v>
      </c>
      <c r="K8" s="25" t="s">
        <v>22</v>
      </c>
      <c r="AK8" s="27" t="s">
        <v>23</v>
      </c>
      <c r="AN8" s="25" t="s">
        <v>24</v>
      </c>
      <c r="AR8" s="21"/>
      <c r="BS8" s="18" t="s">
        <v>7</v>
      </c>
    </row>
    <row r="9" spans="1:74" ht="14.45" customHeight="1">
      <c r="B9" s="21"/>
      <c r="AR9" s="21"/>
      <c r="BS9" s="18" t="s">
        <v>7</v>
      </c>
    </row>
    <row r="10" spans="1:74" ht="12" customHeight="1">
      <c r="B10" s="21"/>
      <c r="D10" s="27" t="s">
        <v>25</v>
      </c>
      <c r="AK10" s="27" t="s">
        <v>26</v>
      </c>
      <c r="AN10" s="25" t="s">
        <v>27</v>
      </c>
      <c r="AR10" s="21"/>
      <c r="BS10" s="18" t="s">
        <v>7</v>
      </c>
    </row>
    <row r="11" spans="1:74" ht="18.399999999999999" customHeight="1">
      <c r="B11" s="21"/>
      <c r="E11" s="25" t="s">
        <v>28</v>
      </c>
      <c r="AK11" s="27" t="s">
        <v>29</v>
      </c>
      <c r="AN11" s="25" t="s">
        <v>27</v>
      </c>
      <c r="AR11" s="21"/>
      <c r="BS11" s="18" t="s">
        <v>7</v>
      </c>
    </row>
    <row r="12" spans="1:74" ht="6.95" customHeight="1">
      <c r="B12" s="21"/>
      <c r="AR12" s="21"/>
      <c r="BS12" s="18" t="s">
        <v>7</v>
      </c>
    </row>
    <row r="13" spans="1:74" ht="12" customHeight="1">
      <c r="B13" s="21"/>
      <c r="D13" s="27" t="s">
        <v>30</v>
      </c>
      <c r="AK13" s="27" t="s">
        <v>26</v>
      </c>
      <c r="AN13" s="25" t="s">
        <v>3</v>
      </c>
      <c r="AR13" s="21"/>
      <c r="BS13" s="18" t="s">
        <v>7</v>
      </c>
    </row>
    <row r="14" spans="1:74" ht="12.75">
      <c r="B14" s="21"/>
      <c r="E14" s="25" t="s">
        <v>31</v>
      </c>
      <c r="AK14" s="27" t="s">
        <v>29</v>
      </c>
      <c r="AN14" s="25" t="s">
        <v>3</v>
      </c>
      <c r="AR14" s="21"/>
      <c r="BS14" s="18" t="s">
        <v>7</v>
      </c>
    </row>
    <row r="15" spans="1:74" ht="6.95" customHeight="1">
      <c r="B15" s="21"/>
      <c r="AR15" s="21"/>
      <c r="BS15" s="18" t="s">
        <v>4</v>
      </c>
    </row>
    <row r="16" spans="1:74" ht="12" customHeight="1">
      <c r="B16" s="21"/>
      <c r="D16" s="27" t="s">
        <v>32</v>
      </c>
      <c r="AK16" s="27" t="s">
        <v>26</v>
      </c>
      <c r="AN16" s="25" t="s">
        <v>33</v>
      </c>
      <c r="AR16" s="21"/>
      <c r="BS16" s="18" t="s">
        <v>4</v>
      </c>
    </row>
    <row r="17" spans="2:71" ht="18.399999999999999" customHeight="1">
      <c r="B17" s="21"/>
      <c r="E17" s="25" t="s">
        <v>34</v>
      </c>
      <c r="AK17" s="27" t="s">
        <v>29</v>
      </c>
      <c r="AN17" s="25" t="s">
        <v>35</v>
      </c>
      <c r="AR17" s="21"/>
      <c r="BS17" s="18" t="s">
        <v>36</v>
      </c>
    </row>
    <row r="18" spans="2:71" ht="6.95" customHeight="1">
      <c r="B18" s="21"/>
      <c r="AR18" s="21"/>
      <c r="BS18" s="18" t="s">
        <v>7</v>
      </c>
    </row>
    <row r="19" spans="2:71" ht="12" customHeight="1">
      <c r="B19" s="21"/>
      <c r="D19" s="27" t="s">
        <v>37</v>
      </c>
      <c r="AK19" s="27" t="s">
        <v>26</v>
      </c>
      <c r="AN19" s="25" t="s">
        <v>38</v>
      </c>
      <c r="AR19" s="21"/>
      <c r="BS19" s="18" t="s">
        <v>7</v>
      </c>
    </row>
    <row r="20" spans="2:71" ht="18.399999999999999" customHeight="1">
      <c r="B20" s="21"/>
      <c r="E20" s="25" t="s">
        <v>39</v>
      </c>
      <c r="AK20" s="27" t="s">
        <v>29</v>
      </c>
      <c r="AN20" s="25" t="s">
        <v>40</v>
      </c>
      <c r="AR20" s="21"/>
      <c r="BS20" s="18" t="s">
        <v>4</v>
      </c>
    </row>
    <row r="21" spans="2:71" ht="6.95" customHeight="1">
      <c r="B21" s="21"/>
      <c r="AR21" s="21"/>
    </row>
    <row r="22" spans="2:71" ht="12" customHeight="1">
      <c r="B22" s="21"/>
      <c r="D22" s="27" t="s">
        <v>41</v>
      </c>
      <c r="AR22" s="21"/>
    </row>
    <row r="23" spans="2:71" ht="47.25" customHeight="1">
      <c r="B23" s="21"/>
      <c r="E23" s="273" t="s">
        <v>42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R23" s="21"/>
    </row>
    <row r="24" spans="2:71" ht="6.95" customHeight="1">
      <c r="B24" s="21"/>
      <c r="AR24" s="21"/>
    </row>
    <row r="25" spans="2:7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2:71" s="1" customFormat="1" ht="25.9" customHeight="1">
      <c r="B26" s="30"/>
      <c r="D26" s="31" t="s">
        <v>43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74">
        <f>ROUND(AG54,2)</f>
        <v>0</v>
      </c>
      <c r="AL26" s="275"/>
      <c r="AM26" s="275"/>
      <c r="AN26" s="275"/>
      <c r="AO26" s="275"/>
      <c r="AR26" s="30"/>
    </row>
    <row r="27" spans="2:71" s="1" customFormat="1" ht="6.95" customHeight="1">
      <c r="B27" s="30"/>
      <c r="AR27" s="30"/>
    </row>
    <row r="28" spans="2:71" s="1" customFormat="1" ht="12.75">
      <c r="B28" s="30"/>
      <c r="L28" s="276" t="s">
        <v>44</v>
      </c>
      <c r="M28" s="276"/>
      <c r="N28" s="276"/>
      <c r="O28" s="276"/>
      <c r="P28" s="276"/>
      <c r="W28" s="276" t="s">
        <v>45</v>
      </c>
      <c r="X28" s="276"/>
      <c r="Y28" s="276"/>
      <c r="Z28" s="276"/>
      <c r="AA28" s="276"/>
      <c r="AB28" s="276"/>
      <c r="AC28" s="276"/>
      <c r="AD28" s="276"/>
      <c r="AE28" s="276"/>
      <c r="AK28" s="276" t="s">
        <v>46</v>
      </c>
      <c r="AL28" s="276"/>
      <c r="AM28" s="276"/>
      <c r="AN28" s="276"/>
      <c r="AO28" s="276"/>
      <c r="AR28" s="30"/>
    </row>
    <row r="29" spans="2:71" s="2" customFormat="1" ht="14.45" customHeight="1">
      <c r="B29" s="34"/>
      <c r="D29" s="27" t="s">
        <v>47</v>
      </c>
      <c r="F29" s="27" t="s">
        <v>48</v>
      </c>
      <c r="L29" s="279">
        <v>0.21</v>
      </c>
      <c r="M29" s="278"/>
      <c r="N29" s="278"/>
      <c r="O29" s="278"/>
      <c r="P29" s="278"/>
      <c r="W29" s="277">
        <f>ROUND(AZ54, 2)</f>
        <v>0</v>
      </c>
      <c r="X29" s="278"/>
      <c r="Y29" s="278"/>
      <c r="Z29" s="278"/>
      <c r="AA29" s="278"/>
      <c r="AB29" s="278"/>
      <c r="AC29" s="278"/>
      <c r="AD29" s="278"/>
      <c r="AE29" s="278"/>
      <c r="AK29" s="277">
        <f>ROUND(AV54, 2)</f>
        <v>0</v>
      </c>
      <c r="AL29" s="278"/>
      <c r="AM29" s="278"/>
      <c r="AN29" s="278"/>
      <c r="AO29" s="278"/>
      <c r="AR29" s="34"/>
    </row>
    <row r="30" spans="2:71" s="2" customFormat="1" ht="14.45" customHeight="1">
      <c r="B30" s="34"/>
      <c r="F30" s="27" t="s">
        <v>49</v>
      </c>
      <c r="L30" s="279">
        <v>0.15</v>
      </c>
      <c r="M30" s="278"/>
      <c r="N30" s="278"/>
      <c r="O30" s="278"/>
      <c r="P30" s="278"/>
      <c r="W30" s="277">
        <f>ROUND(BA54, 2)</f>
        <v>0</v>
      </c>
      <c r="X30" s="278"/>
      <c r="Y30" s="278"/>
      <c r="Z30" s="278"/>
      <c r="AA30" s="278"/>
      <c r="AB30" s="278"/>
      <c r="AC30" s="278"/>
      <c r="AD30" s="278"/>
      <c r="AE30" s="278"/>
      <c r="AK30" s="277">
        <f>ROUND(AW54, 2)</f>
        <v>0</v>
      </c>
      <c r="AL30" s="278"/>
      <c r="AM30" s="278"/>
      <c r="AN30" s="278"/>
      <c r="AO30" s="278"/>
      <c r="AR30" s="34"/>
    </row>
    <row r="31" spans="2:71" s="2" customFormat="1" ht="14.45" hidden="1" customHeight="1">
      <c r="B31" s="34"/>
      <c r="F31" s="27" t="s">
        <v>50</v>
      </c>
      <c r="L31" s="279">
        <v>0.21</v>
      </c>
      <c r="M31" s="278"/>
      <c r="N31" s="278"/>
      <c r="O31" s="278"/>
      <c r="P31" s="278"/>
      <c r="W31" s="277">
        <f>ROUND(BB54, 2)</f>
        <v>0</v>
      </c>
      <c r="X31" s="278"/>
      <c r="Y31" s="278"/>
      <c r="Z31" s="278"/>
      <c r="AA31" s="278"/>
      <c r="AB31" s="278"/>
      <c r="AC31" s="278"/>
      <c r="AD31" s="278"/>
      <c r="AE31" s="278"/>
      <c r="AK31" s="277">
        <v>0</v>
      </c>
      <c r="AL31" s="278"/>
      <c r="AM31" s="278"/>
      <c r="AN31" s="278"/>
      <c r="AO31" s="278"/>
      <c r="AR31" s="34"/>
    </row>
    <row r="32" spans="2:71" s="2" customFormat="1" ht="14.45" hidden="1" customHeight="1">
      <c r="B32" s="34"/>
      <c r="F32" s="27" t="s">
        <v>51</v>
      </c>
      <c r="L32" s="279">
        <v>0.15</v>
      </c>
      <c r="M32" s="278"/>
      <c r="N32" s="278"/>
      <c r="O32" s="278"/>
      <c r="P32" s="278"/>
      <c r="W32" s="277">
        <f>ROUND(BC54, 2)</f>
        <v>0</v>
      </c>
      <c r="X32" s="278"/>
      <c r="Y32" s="278"/>
      <c r="Z32" s="278"/>
      <c r="AA32" s="278"/>
      <c r="AB32" s="278"/>
      <c r="AC32" s="278"/>
      <c r="AD32" s="278"/>
      <c r="AE32" s="278"/>
      <c r="AK32" s="277">
        <v>0</v>
      </c>
      <c r="AL32" s="278"/>
      <c r="AM32" s="278"/>
      <c r="AN32" s="278"/>
      <c r="AO32" s="278"/>
      <c r="AR32" s="34"/>
    </row>
    <row r="33" spans="2:44" s="2" customFormat="1" ht="14.45" hidden="1" customHeight="1">
      <c r="B33" s="34"/>
      <c r="F33" s="27" t="s">
        <v>52</v>
      </c>
      <c r="L33" s="279">
        <v>0</v>
      </c>
      <c r="M33" s="278"/>
      <c r="N33" s="278"/>
      <c r="O33" s="278"/>
      <c r="P33" s="278"/>
      <c r="W33" s="277">
        <f>ROUND(BD54, 2)</f>
        <v>0</v>
      </c>
      <c r="X33" s="278"/>
      <c r="Y33" s="278"/>
      <c r="Z33" s="278"/>
      <c r="AA33" s="278"/>
      <c r="AB33" s="278"/>
      <c r="AC33" s="278"/>
      <c r="AD33" s="278"/>
      <c r="AE33" s="278"/>
      <c r="AK33" s="277">
        <v>0</v>
      </c>
      <c r="AL33" s="278"/>
      <c r="AM33" s="278"/>
      <c r="AN33" s="278"/>
      <c r="AO33" s="278"/>
      <c r="AR33" s="34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5"/>
      <c r="D35" s="36" t="s">
        <v>53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54</v>
      </c>
      <c r="U35" s="37"/>
      <c r="V35" s="37"/>
      <c r="W35" s="37"/>
      <c r="X35" s="299" t="s">
        <v>55</v>
      </c>
      <c r="Y35" s="300"/>
      <c r="Z35" s="300"/>
      <c r="AA35" s="300"/>
      <c r="AB35" s="300"/>
      <c r="AC35" s="37"/>
      <c r="AD35" s="37"/>
      <c r="AE35" s="37"/>
      <c r="AF35" s="37"/>
      <c r="AG35" s="37"/>
      <c r="AH35" s="37"/>
      <c r="AI35" s="37"/>
      <c r="AJ35" s="37"/>
      <c r="AK35" s="301">
        <f>SUM(AK26:AK33)</f>
        <v>0</v>
      </c>
      <c r="AL35" s="300"/>
      <c r="AM35" s="300"/>
      <c r="AN35" s="300"/>
      <c r="AO35" s="302"/>
      <c r="AP35" s="35"/>
      <c r="AQ35" s="35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>
      <c r="B42" s="30"/>
      <c r="C42" s="22" t="s">
        <v>56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3"/>
      <c r="C44" s="27" t="s">
        <v>13</v>
      </c>
      <c r="L44" s="3" t="str">
        <f>K5</f>
        <v>210828</v>
      </c>
      <c r="AR44" s="43"/>
    </row>
    <row r="45" spans="2:44" s="4" customFormat="1" ht="36.950000000000003" customHeight="1">
      <c r="B45" s="44"/>
      <c r="C45" s="45" t="s">
        <v>15</v>
      </c>
      <c r="L45" s="290" t="str">
        <f>K6</f>
        <v>MU Pedagogická fakulta - Rekonstrukce vodovodních rozvodů a odpadů - 3. etapa</v>
      </c>
      <c r="M45" s="291"/>
      <c r="N45" s="291"/>
      <c r="O45" s="291"/>
      <c r="P45" s="291"/>
      <c r="Q45" s="291"/>
      <c r="R45" s="291"/>
      <c r="S45" s="291"/>
      <c r="T45" s="291"/>
      <c r="U45" s="291"/>
      <c r="V45" s="291"/>
      <c r="W45" s="291"/>
      <c r="X45" s="291"/>
      <c r="Y45" s="291"/>
      <c r="Z45" s="291"/>
      <c r="AA45" s="291"/>
      <c r="AB45" s="291"/>
      <c r="AC45" s="291"/>
      <c r="AD45" s="291"/>
      <c r="AE45" s="291"/>
      <c r="AF45" s="291"/>
      <c r="AG45" s="291"/>
      <c r="AH45" s="291"/>
      <c r="AI45" s="291"/>
      <c r="AJ45" s="291"/>
      <c r="AK45" s="291"/>
      <c r="AL45" s="291"/>
      <c r="AM45" s="291"/>
      <c r="AN45" s="291"/>
      <c r="AO45" s="291"/>
      <c r="AR45" s="44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7" t="s">
        <v>21</v>
      </c>
      <c r="L47" s="46" t="str">
        <f>IF(K8="","",K8)</f>
        <v>Poříčí 7, 603 00 Brno</v>
      </c>
      <c r="AI47" s="27" t="s">
        <v>23</v>
      </c>
      <c r="AM47" s="292" t="str">
        <f>IF(AN8= "","",AN8)</f>
        <v>26. 8. 2021</v>
      </c>
      <c r="AN47" s="292"/>
      <c r="AR47" s="30"/>
    </row>
    <row r="48" spans="2:44" s="1" customFormat="1" ht="6.95" customHeight="1">
      <c r="B48" s="30"/>
      <c r="AR48" s="30"/>
    </row>
    <row r="49" spans="1:90" s="1" customFormat="1" ht="25.7" customHeight="1">
      <c r="B49" s="30"/>
      <c r="C49" s="27" t="s">
        <v>25</v>
      </c>
      <c r="L49" s="3" t="str">
        <f>IF(E11= "","",E11)</f>
        <v>Masarykova univerzita, Žerotínovo nám. 617/9, Brno</v>
      </c>
      <c r="AI49" s="27" t="s">
        <v>32</v>
      </c>
      <c r="AM49" s="293" t="str">
        <f>IF(E17="","",E17)</f>
        <v>ATELIER 2005 s.r.o., Havlíčkova 37, 602 00 Brno</v>
      </c>
      <c r="AN49" s="294"/>
      <c r="AO49" s="294"/>
      <c r="AP49" s="294"/>
      <c r="AR49" s="30"/>
      <c r="AS49" s="295" t="s">
        <v>57</v>
      </c>
      <c r="AT49" s="296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0" s="1" customFormat="1" ht="25.7" customHeight="1">
      <c r="B50" s="30"/>
      <c r="C50" s="27" t="s">
        <v>30</v>
      </c>
      <c r="L50" s="3" t="str">
        <f>IF(E14="","",E14)</f>
        <v xml:space="preserve"> </v>
      </c>
      <c r="AI50" s="27" t="s">
        <v>37</v>
      </c>
      <c r="AM50" s="293" t="str">
        <f>IF(E20="","",E20)</f>
        <v>Z.Švanda, Myslivečkova 16, 623 00 Brno</v>
      </c>
      <c r="AN50" s="294"/>
      <c r="AO50" s="294"/>
      <c r="AP50" s="294"/>
      <c r="AR50" s="30"/>
      <c r="AS50" s="297"/>
      <c r="AT50" s="298"/>
      <c r="BD50" s="51"/>
    </row>
    <row r="51" spans="1:90" s="1" customFormat="1" ht="10.9" customHeight="1">
      <c r="B51" s="30"/>
      <c r="AR51" s="30"/>
      <c r="AS51" s="297"/>
      <c r="AT51" s="298"/>
      <c r="BD51" s="51"/>
    </row>
    <row r="52" spans="1:90" s="1" customFormat="1" ht="29.25" customHeight="1">
      <c r="B52" s="30"/>
      <c r="C52" s="286" t="s">
        <v>58</v>
      </c>
      <c r="D52" s="287"/>
      <c r="E52" s="287"/>
      <c r="F52" s="287"/>
      <c r="G52" s="287"/>
      <c r="H52" s="52"/>
      <c r="I52" s="288" t="s">
        <v>59</v>
      </c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9" t="s">
        <v>60</v>
      </c>
      <c r="AH52" s="287"/>
      <c r="AI52" s="287"/>
      <c r="AJ52" s="287"/>
      <c r="AK52" s="287"/>
      <c r="AL52" s="287"/>
      <c r="AM52" s="287"/>
      <c r="AN52" s="288" t="s">
        <v>61</v>
      </c>
      <c r="AO52" s="287"/>
      <c r="AP52" s="287"/>
      <c r="AQ52" s="53" t="s">
        <v>62</v>
      </c>
      <c r="AR52" s="30"/>
      <c r="AS52" s="54" t="s">
        <v>63</v>
      </c>
      <c r="AT52" s="55" t="s">
        <v>64</v>
      </c>
      <c r="AU52" s="55" t="s">
        <v>65</v>
      </c>
      <c r="AV52" s="55" t="s">
        <v>66</v>
      </c>
      <c r="AW52" s="55" t="s">
        <v>67</v>
      </c>
      <c r="AX52" s="55" t="s">
        <v>68</v>
      </c>
      <c r="AY52" s="55" t="s">
        <v>69</v>
      </c>
      <c r="AZ52" s="55" t="s">
        <v>70</v>
      </c>
      <c r="BA52" s="55" t="s">
        <v>71</v>
      </c>
      <c r="BB52" s="55" t="s">
        <v>72</v>
      </c>
      <c r="BC52" s="55" t="s">
        <v>73</v>
      </c>
      <c r="BD52" s="56" t="s">
        <v>74</v>
      </c>
    </row>
    <row r="53" spans="1:90" s="1" customFormat="1" ht="10.9" customHeight="1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0" s="5" customFormat="1" ht="32.450000000000003" customHeight="1">
      <c r="B54" s="58"/>
      <c r="C54" s="59" t="s">
        <v>75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83">
        <f>ROUND(AG55,2)</f>
        <v>0</v>
      </c>
      <c r="AH54" s="283"/>
      <c r="AI54" s="283"/>
      <c r="AJ54" s="283"/>
      <c r="AK54" s="283"/>
      <c r="AL54" s="283"/>
      <c r="AM54" s="283"/>
      <c r="AN54" s="284">
        <f>SUM(AG54,AT54)</f>
        <v>0</v>
      </c>
      <c r="AO54" s="284"/>
      <c r="AP54" s="284"/>
      <c r="AQ54" s="62" t="s">
        <v>3</v>
      </c>
      <c r="AR54" s="58"/>
      <c r="AS54" s="63">
        <f>ROUND(AS55,2)</f>
        <v>0</v>
      </c>
      <c r="AT54" s="64">
        <f>ROUND(SUM(AV54:AW54),2)</f>
        <v>0</v>
      </c>
      <c r="AU54" s="65" t="e">
        <f>ROUND(AU55,5)</f>
        <v>#REF!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ROUND(AZ55,2)</f>
        <v>0</v>
      </c>
      <c r="BA54" s="64">
        <f>ROUND(BA55,2)</f>
        <v>0</v>
      </c>
      <c r="BB54" s="64">
        <f>ROUND(BB55,2)</f>
        <v>0</v>
      </c>
      <c r="BC54" s="64">
        <f>ROUND(BC55,2)</f>
        <v>0</v>
      </c>
      <c r="BD54" s="66">
        <f>ROUND(BD55,2)</f>
        <v>0</v>
      </c>
      <c r="BS54" s="67" t="s">
        <v>76</v>
      </c>
      <c r="BT54" s="67" t="s">
        <v>77</v>
      </c>
      <c r="BV54" s="67" t="s">
        <v>78</v>
      </c>
      <c r="BW54" s="67" t="s">
        <v>5</v>
      </c>
      <c r="BX54" s="67" t="s">
        <v>79</v>
      </c>
      <c r="CL54" s="67" t="s">
        <v>18</v>
      </c>
    </row>
    <row r="55" spans="1:90" s="6" customFormat="1" ht="37.5" customHeight="1">
      <c r="A55" s="68" t="s">
        <v>80</v>
      </c>
      <c r="B55" s="69"/>
      <c r="C55" s="70"/>
      <c r="D55" s="282" t="s">
        <v>14</v>
      </c>
      <c r="E55" s="282"/>
      <c r="F55" s="282"/>
      <c r="G55" s="282"/>
      <c r="H55" s="282"/>
      <c r="I55" s="71"/>
      <c r="J55" s="282" t="s">
        <v>16</v>
      </c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82"/>
      <c r="AB55" s="282"/>
      <c r="AC55" s="282"/>
      <c r="AD55" s="282"/>
      <c r="AE55" s="282"/>
      <c r="AF55" s="282"/>
      <c r="AG55" s="280">
        <f>'210828 - MU Pedagogická f...'!J28</f>
        <v>0</v>
      </c>
      <c r="AH55" s="281"/>
      <c r="AI55" s="281"/>
      <c r="AJ55" s="281"/>
      <c r="AK55" s="281"/>
      <c r="AL55" s="281"/>
      <c r="AM55" s="281"/>
      <c r="AN55" s="280">
        <f>SUM(AG55,AT55)</f>
        <v>0</v>
      </c>
      <c r="AO55" s="281"/>
      <c r="AP55" s="281"/>
      <c r="AQ55" s="72" t="s">
        <v>81</v>
      </c>
      <c r="AR55" s="69"/>
      <c r="AS55" s="73">
        <v>0</v>
      </c>
      <c r="AT55" s="74">
        <f>ROUND(SUM(AV55:AW55),2)</f>
        <v>0</v>
      </c>
      <c r="AU55" s="75" t="e">
        <f>'210828 - MU Pedagogická f...'!P95</f>
        <v>#REF!</v>
      </c>
      <c r="AV55" s="74">
        <f>'210828 - MU Pedagogická f...'!J31</f>
        <v>0</v>
      </c>
      <c r="AW55" s="74">
        <f>'210828 - MU Pedagogická f...'!J32</f>
        <v>0</v>
      </c>
      <c r="AX55" s="74">
        <f>'210828 - MU Pedagogická f...'!J33</f>
        <v>0</v>
      </c>
      <c r="AY55" s="74">
        <f>'210828 - MU Pedagogická f...'!J34</f>
        <v>0</v>
      </c>
      <c r="AZ55" s="74">
        <f>'210828 - MU Pedagogická f...'!F31</f>
        <v>0</v>
      </c>
      <c r="BA55" s="74">
        <f>'210828 - MU Pedagogická f...'!F32</f>
        <v>0</v>
      </c>
      <c r="BB55" s="74">
        <f>'210828 - MU Pedagogická f...'!F33</f>
        <v>0</v>
      </c>
      <c r="BC55" s="74">
        <f>'210828 - MU Pedagogická f...'!F34</f>
        <v>0</v>
      </c>
      <c r="BD55" s="76">
        <f>'210828 - MU Pedagogická f...'!F35</f>
        <v>0</v>
      </c>
      <c r="BT55" s="77" t="s">
        <v>82</v>
      </c>
      <c r="BU55" s="77" t="s">
        <v>83</v>
      </c>
      <c r="BV55" s="77" t="s">
        <v>78</v>
      </c>
      <c r="BW55" s="77" t="s">
        <v>5</v>
      </c>
      <c r="BX55" s="77" t="s">
        <v>79</v>
      </c>
      <c r="CL55" s="77" t="s">
        <v>18</v>
      </c>
    </row>
    <row r="56" spans="1:90" s="1" customFormat="1" ht="30" customHeight="1">
      <c r="B56" s="30"/>
      <c r="AR56" s="30"/>
    </row>
    <row r="57" spans="1:90" s="1" customFormat="1" ht="6.95" customHeight="1"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30"/>
    </row>
  </sheetData>
  <mergeCells count="40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N55:AP55"/>
    <mergeCell ref="AG55:AM55"/>
    <mergeCell ref="D55:H55"/>
    <mergeCell ref="J55:AF55"/>
    <mergeCell ref="AG54:AM54"/>
    <mergeCell ref="AN54:AP5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210828 - MU Pedagogická f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85"/>
  <sheetViews>
    <sheetView showGridLines="0" tabSelected="1" topLeftCell="A55" workbookViewId="0">
      <selection activeCell="I808" sqref="I808"/>
    </sheetView>
  </sheetViews>
  <sheetFormatPr defaultRowHeight="11.25" outlineLevelRow="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 t="s">
        <v>6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8" t="s">
        <v>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2:46" ht="24.95" customHeight="1">
      <c r="B4" s="21"/>
      <c r="D4" s="22" t="s">
        <v>1033</v>
      </c>
      <c r="L4" s="21"/>
      <c r="M4" s="78" t="s">
        <v>11</v>
      </c>
      <c r="AT4" s="18" t="s">
        <v>4</v>
      </c>
    </row>
    <row r="5" spans="2:46" ht="6.95" customHeight="1">
      <c r="B5" s="21"/>
      <c r="L5" s="21"/>
    </row>
    <row r="6" spans="2:46" s="1" customFormat="1" ht="12" customHeight="1">
      <c r="B6" s="30"/>
      <c r="D6" s="27" t="s">
        <v>15</v>
      </c>
      <c r="L6" s="30"/>
    </row>
    <row r="7" spans="2:46" s="1" customFormat="1" ht="30" customHeight="1">
      <c r="B7" s="30"/>
      <c r="E7" s="290" t="s">
        <v>16</v>
      </c>
      <c r="F7" s="303"/>
      <c r="G7" s="303"/>
      <c r="H7" s="303"/>
      <c r="L7" s="30"/>
    </row>
    <row r="8" spans="2:46" s="1" customFormat="1">
      <c r="B8" s="30"/>
      <c r="L8" s="30"/>
    </row>
    <row r="9" spans="2:46" s="1" customFormat="1" ht="12" customHeight="1">
      <c r="B9" s="30"/>
      <c r="D9" s="27" t="s">
        <v>17</v>
      </c>
      <c r="F9" s="25" t="s">
        <v>18</v>
      </c>
      <c r="I9" s="27" t="s">
        <v>19</v>
      </c>
      <c r="J9" s="25" t="s">
        <v>20</v>
      </c>
      <c r="L9" s="30"/>
    </row>
    <row r="10" spans="2:46" s="1" customFormat="1" ht="12" customHeight="1">
      <c r="B10" s="30"/>
      <c r="D10" s="27" t="s">
        <v>21</v>
      </c>
      <c r="F10" s="25" t="s">
        <v>22</v>
      </c>
      <c r="I10" s="27" t="s">
        <v>23</v>
      </c>
      <c r="J10" s="47" t="str">
        <f>'Rekapitulace stavby'!AN8</f>
        <v>26. 8. 2021</v>
      </c>
      <c r="L10" s="30"/>
    </row>
    <row r="11" spans="2:46" s="1" customFormat="1" ht="10.9" customHeight="1">
      <c r="B11" s="30"/>
      <c r="L11" s="30"/>
    </row>
    <row r="12" spans="2:46" s="1" customFormat="1" ht="12" customHeight="1">
      <c r="B12" s="30"/>
      <c r="D12" s="27" t="s">
        <v>25</v>
      </c>
      <c r="I12" s="27" t="s">
        <v>26</v>
      </c>
      <c r="J12" s="25" t="s">
        <v>27</v>
      </c>
      <c r="L12" s="30"/>
    </row>
    <row r="13" spans="2:46" s="1" customFormat="1" ht="18" customHeight="1">
      <c r="B13" s="30"/>
      <c r="E13" s="25" t="s">
        <v>28</v>
      </c>
      <c r="I13" s="27" t="s">
        <v>29</v>
      </c>
      <c r="J13" s="25" t="s">
        <v>27</v>
      </c>
      <c r="L13" s="30"/>
    </row>
    <row r="14" spans="2:46" s="1" customFormat="1" ht="6.95" customHeight="1">
      <c r="B14" s="30"/>
      <c r="L14" s="30"/>
    </row>
    <row r="15" spans="2:46" s="1" customFormat="1" ht="12" customHeight="1">
      <c r="B15" s="30"/>
      <c r="D15" s="27" t="s">
        <v>30</v>
      </c>
      <c r="I15" s="27" t="s">
        <v>26</v>
      </c>
      <c r="J15" s="25" t="str">
        <f>'Rekapitulace stavby'!AN13</f>
        <v/>
      </c>
      <c r="L15" s="30"/>
    </row>
    <row r="16" spans="2:46" s="1" customFormat="1" ht="18" customHeight="1">
      <c r="B16" s="30"/>
      <c r="E16" s="270" t="str">
        <f>'Rekapitulace stavby'!E14</f>
        <v xml:space="preserve"> </v>
      </c>
      <c r="F16" s="270"/>
      <c r="G16" s="270"/>
      <c r="H16" s="270"/>
      <c r="I16" s="27" t="s">
        <v>29</v>
      </c>
      <c r="J16" s="25" t="str">
        <f>'Rekapitulace stavby'!AN14</f>
        <v/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27" t="s">
        <v>32</v>
      </c>
      <c r="I18" s="27" t="s">
        <v>26</v>
      </c>
      <c r="J18" s="25" t="s">
        <v>33</v>
      </c>
      <c r="L18" s="30"/>
    </row>
    <row r="19" spans="2:12" s="1" customFormat="1" ht="18" customHeight="1">
      <c r="B19" s="30"/>
      <c r="E19" s="25" t="s">
        <v>34</v>
      </c>
      <c r="I19" s="27" t="s">
        <v>29</v>
      </c>
      <c r="J19" s="25" t="s">
        <v>35</v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7" t="s">
        <v>37</v>
      </c>
      <c r="I21" s="27" t="s">
        <v>26</v>
      </c>
      <c r="J21" s="25" t="s">
        <v>38</v>
      </c>
      <c r="L21" s="30"/>
    </row>
    <row r="22" spans="2:12" s="1" customFormat="1" ht="18" customHeight="1">
      <c r="B22" s="30"/>
      <c r="E22" s="25" t="s">
        <v>39</v>
      </c>
      <c r="I22" s="27" t="s">
        <v>29</v>
      </c>
      <c r="J22" s="25" t="s">
        <v>40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7" t="s">
        <v>41</v>
      </c>
      <c r="L24" s="30"/>
    </row>
    <row r="25" spans="2:12" s="7" customFormat="1" ht="71.25" customHeight="1">
      <c r="B25" s="79"/>
      <c r="E25" s="273" t="s">
        <v>42</v>
      </c>
      <c r="F25" s="273"/>
      <c r="G25" s="273"/>
      <c r="H25" s="273"/>
      <c r="L25" s="79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48"/>
      <c r="E27" s="48"/>
      <c r="F27" s="48"/>
      <c r="G27" s="48"/>
      <c r="H27" s="48"/>
      <c r="I27" s="48"/>
      <c r="J27" s="48"/>
      <c r="K27" s="48"/>
      <c r="L27" s="30"/>
    </row>
    <row r="28" spans="2:12" s="1" customFormat="1" ht="25.35" customHeight="1">
      <c r="B28" s="30"/>
      <c r="D28" s="80" t="s">
        <v>43</v>
      </c>
      <c r="J28" s="61">
        <f>ROUND(J95, 2)</f>
        <v>0</v>
      </c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14.45" customHeight="1">
      <c r="B30" s="30"/>
      <c r="F30" s="33" t="s">
        <v>45</v>
      </c>
      <c r="I30" s="33" t="s">
        <v>44</v>
      </c>
      <c r="J30" s="33" t="s">
        <v>46</v>
      </c>
      <c r="L30" s="30"/>
    </row>
    <row r="31" spans="2:12" s="1" customFormat="1" ht="14.45" customHeight="1">
      <c r="B31" s="30"/>
      <c r="D31" s="50" t="s">
        <v>47</v>
      </c>
      <c r="E31" s="27" t="s">
        <v>48</v>
      </c>
      <c r="F31" s="81"/>
      <c r="I31" s="82">
        <v>0.21</v>
      </c>
      <c r="J31" s="81"/>
      <c r="L31" s="30"/>
    </row>
    <row r="32" spans="2:12" s="1" customFormat="1" ht="14.45" customHeight="1">
      <c r="B32" s="30"/>
      <c r="E32" s="27" t="s">
        <v>49</v>
      </c>
      <c r="F32" s="81">
        <f>ROUND((SUM(BF95:BF1184)),  2)</f>
        <v>0</v>
      </c>
      <c r="I32" s="82">
        <v>0.15</v>
      </c>
      <c r="J32" s="81">
        <f>ROUND(((SUM(BF95:BF1184))*I32),  2)</f>
        <v>0</v>
      </c>
      <c r="L32" s="30"/>
    </row>
    <row r="33" spans="2:12" s="1" customFormat="1" ht="14.45" hidden="1" customHeight="1">
      <c r="B33" s="30"/>
      <c r="E33" s="27" t="s">
        <v>50</v>
      </c>
      <c r="F33" s="81">
        <f>ROUND((SUM(BG95:BG1184)),  2)</f>
        <v>0</v>
      </c>
      <c r="I33" s="82">
        <v>0.21</v>
      </c>
      <c r="J33" s="81">
        <f>0</f>
        <v>0</v>
      </c>
      <c r="L33" s="30"/>
    </row>
    <row r="34" spans="2:12" s="1" customFormat="1" ht="14.45" hidden="1" customHeight="1">
      <c r="B34" s="30"/>
      <c r="E34" s="27" t="s">
        <v>51</v>
      </c>
      <c r="F34" s="81">
        <f>ROUND((SUM(BH95:BH1184)),  2)</f>
        <v>0</v>
      </c>
      <c r="I34" s="82">
        <v>0.15</v>
      </c>
      <c r="J34" s="81">
        <f>0</f>
        <v>0</v>
      </c>
      <c r="L34" s="30"/>
    </row>
    <row r="35" spans="2:12" s="1" customFormat="1" ht="14.45" hidden="1" customHeight="1">
      <c r="B35" s="30"/>
      <c r="E35" s="27" t="s">
        <v>52</v>
      </c>
      <c r="F35" s="81">
        <f>ROUND((SUM(BI95:BI1184)),  2)</f>
        <v>0</v>
      </c>
      <c r="I35" s="82">
        <v>0</v>
      </c>
      <c r="J35" s="81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83"/>
      <c r="D37" s="84" t="s">
        <v>43</v>
      </c>
      <c r="E37" s="52"/>
      <c r="F37" s="269">
        <f>J55</f>
        <v>0</v>
      </c>
      <c r="G37" s="85" t="s">
        <v>54</v>
      </c>
      <c r="H37" s="86" t="s">
        <v>55</v>
      </c>
      <c r="I37" s="52"/>
      <c r="J37" s="87">
        <f>SUM(J28:J35)</f>
        <v>0</v>
      </c>
      <c r="K37" s="88"/>
      <c r="L37" s="30"/>
    </row>
    <row r="38" spans="2:12" s="1" customFormat="1" ht="14.4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30"/>
    </row>
    <row r="42" spans="2:12" s="1" customFormat="1" ht="6.9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0"/>
    </row>
    <row r="43" spans="2:12" s="1" customFormat="1" ht="24.95" customHeight="1">
      <c r="B43" s="30"/>
      <c r="C43" s="22" t="s">
        <v>85</v>
      </c>
      <c r="L43" s="30"/>
    </row>
    <row r="44" spans="2:12" s="1" customFormat="1" ht="6.95" customHeight="1">
      <c r="B44" s="30"/>
      <c r="L44" s="30"/>
    </row>
    <row r="45" spans="2:12" s="1" customFormat="1" ht="12" customHeight="1">
      <c r="B45" s="30"/>
      <c r="C45" s="27" t="s">
        <v>15</v>
      </c>
      <c r="L45" s="30"/>
    </row>
    <row r="46" spans="2:12" s="1" customFormat="1" ht="30" customHeight="1">
      <c r="B46" s="30"/>
      <c r="E46" s="290" t="str">
        <f>E7</f>
        <v>MU Pedagogická fakulta - Rekonstrukce vodovodních rozvodů a odpadů - 3. etapa</v>
      </c>
      <c r="F46" s="303"/>
      <c r="G46" s="303"/>
      <c r="H46" s="303"/>
      <c r="L46" s="30"/>
    </row>
    <row r="47" spans="2:12" s="1" customFormat="1" ht="6.95" customHeight="1">
      <c r="B47" s="30"/>
      <c r="L47" s="30"/>
    </row>
    <row r="48" spans="2:12" s="1" customFormat="1" ht="12" customHeight="1">
      <c r="B48" s="30"/>
      <c r="C48" s="27" t="s">
        <v>21</v>
      </c>
      <c r="F48" s="25" t="str">
        <f>F10</f>
        <v>Poříčí 7, 603 00 Brno</v>
      </c>
      <c r="I48" s="27" t="s">
        <v>23</v>
      </c>
      <c r="J48" s="47" t="str">
        <f>IF(J10="","",J10)</f>
        <v>26. 8. 2021</v>
      </c>
      <c r="L48" s="30"/>
    </row>
    <row r="49" spans="2:47" s="1" customFormat="1" ht="6.95" customHeight="1">
      <c r="B49" s="30"/>
      <c r="L49" s="30"/>
    </row>
    <row r="50" spans="2:47" s="1" customFormat="1" ht="40.15" customHeight="1">
      <c r="B50" s="30"/>
      <c r="C50" s="27" t="s">
        <v>25</v>
      </c>
      <c r="F50" s="25" t="str">
        <f>E13</f>
        <v>Masarykova univerzita, Žerotínovo nám. 617/9, Brno</v>
      </c>
      <c r="I50" s="27" t="s">
        <v>32</v>
      </c>
      <c r="J50" s="28" t="str">
        <f>E19</f>
        <v>ATELIER 2005 s.r.o., Havlíčkova 37, 602 00 Brno</v>
      </c>
      <c r="L50" s="30"/>
    </row>
    <row r="51" spans="2:47" s="1" customFormat="1" ht="40.15" customHeight="1">
      <c r="B51" s="30"/>
      <c r="C51" s="27" t="s">
        <v>30</v>
      </c>
      <c r="F51" s="25" t="str">
        <f>IF(E16="","",E16)</f>
        <v xml:space="preserve"> </v>
      </c>
      <c r="I51" s="27" t="s">
        <v>37</v>
      </c>
      <c r="J51" s="28" t="str">
        <f>E22</f>
        <v>Z.Švanda, Myslivečkova 16, 623 00 Brno</v>
      </c>
      <c r="L51" s="30"/>
    </row>
    <row r="52" spans="2:47" s="1" customFormat="1" ht="10.35" customHeight="1">
      <c r="B52" s="30"/>
      <c r="L52" s="30"/>
    </row>
    <row r="53" spans="2:47" s="1" customFormat="1" ht="29.25" customHeight="1">
      <c r="B53" s="30"/>
      <c r="C53" s="89" t="s">
        <v>86</v>
      </c>
      <c r="D53" s="83"/>
      <c r="E53" s="83"/>
      <c r="F53" s="83"/>
      <c r="G53" s="83"/>
      <c r="H53" s="83"/>
      <c r="I53" s="83"/>
      <c r="J53" s="90" t="s">
        <v>87</v>
      </c>
      <c r="K53" s="83"/>
      <c r="L53" s="30"/>
    </row>
    <row r="54" spans="2:47" s="1" customFormat="1" ht="10.35" customHeight="1">
      <c r="B54" s="30"/>
      <c r="L54" s="30"/>
    </row>
    <row r="55" spans="2:47" s="1" customFormat="1" ht="22.9" customHeight="1">
      <c r="B55" s="30"/>
      <c r="C55" s="91" t="s">
        <v>75</v>
      </c>
      <c r="J55" s="61">
        <f>J56+J62+J73+J74</f>
        <v>0</v>
      </c>
      <c r="L55" s="30"/>
      <c r="AU55" s="18" t="s">
        <v>88</v>
      </c>
    </row>
    <row r="56" spans="2:47" s="8" customFormat="1" ht="24.95" customHeight="1">
      <c r="B56" s="92"/>
      <c r="D56" s="93" t="s">
        <v>89</v>
      </c>
      <c r="E56" s="94"/>
      <c r="F56" s="94"/>
      <c r="G56" s="94"/>
      <c r="H56" s="94"/>
      <c r="I56" s="94"/>
      <c r="J56" s="95">
        <f>SUM(I57:J61)</f>
        <v>0</v>
      </c>
      <c r="L56" s="92"/>
    </row>
    <row r="57" spans="2:47" s="9" customFormat="1" ht="19.899999999999999" customHeight="1">
      <c r="B57" s="96"/>
      <c r="D57" s="97" t="s">
        <v>90</v>
      </c>
      <c r="E57" s="98"/>
      <c r="F57" s="98"/>
      <c r="G57" s="98"/>
      <c r="H57" s="98"/>
      <c r="I57" s="98"/>
      <c r="J57" s="99">
        <f>J97</f>
        <v>0</v>
      </c>
      <c r="L57" s="96"/>
    </row>
    <row r="58" spans="2:47" s="9" customFormat="1" ht="19.899999999999999" customHeight="1">
      <c r="B58" s="96"/>
      <c r="D58" s="97" t="s">
        <v>91</v>
      </c>
      <c r="E58" s="98"/>
      <c r="F58" s="98"/>
      <c r="G58" s="98"/>
      <c r="H58" s="98"/>
      <c r="I58" s="98"/>
      <c r="J58" s="99">
        <f>J108</f>
        <v>0</v>
      </c>
      <c r="L58" s="96"/>
    </row>
    <row r="59" spans="2:47" s="9" customFormat="1" ht="19.899999999999999" customHeight="1">
      <c r="B59" s="96"/>
      <c r="D59" s="97" t="s">
        <v>92</v>
      </c>
      <c r="E59" s="98"/>
      <c r="F59" s="98"/>
      <c r="G59" s="98"/>
      <c r="H59" s="98"/>
      <c r="I59" s="98"/>
      <c r="J59" s="99">
        <f>J354</f>
        <v>0</v>
      </c>
      <c r="L59" s="96"/>
    </row>
    <row r="60" spans="2:47" s="9" customFormat="1" ht="19.899999999999999" customHeight="1">
      <c r="B60" s="96"/>
      <c r="D60" s="97" t="s">
        <v>93</v>
      </c>
      <c r="E60" s="98"/>
      <c r="F60" s="98"/>
      <c r="G60" s="98"/>
      <c r="H60" s="98"/>
      <c r="I60" s="98"/>
      <c r="J60" s="99">
        <f>J681</f>
        <v>0</v>
      </c>
      <c r="L60" s="96"/>
    </row>
    <row r="61" spans="2:47" s="9" customFormat="1" ht="19.899999999999999" customHeight="1">
      <c r="B61" s="96"/>
      <c r="D61" s="97" t="s">
        <v>94</v>
      </c>
      <c r="E61" s="98"/>
      <c r="F61" s="98"/>
      <c r="G61" s="98"/>
      <c r="H61" s="98"/>
      <c r="I61" s="98"/>
      <c r="J61" s="99">
        <f>J690</f>
        <v>0</v>
      </c>
      <c r="L61" s="96"/>
    </row>
    <row r="62" spans="2:47" s="8" customFormat="1" ht="24.95" customHeight="1">
      <c r="B62" s="92"/>
      <c r="D62" s="93" t="s">
        <v>95</v>
      </c>
      <c r="E62" s="94"/>
      <c r="F62" s="94"/>
      <c r="G62" s="94"/>
      <c r="H62" s="94"/>
      <c r="I62" s="94"/>
      <c r="J62" s="95">
        <f>SUM(J63:J72)</f>
        <v>0</v>
      </c>
      <c r="L62" s="92"/>
    </row>
    <row r="63" spans="2:47" s="9" customFormat="1" ht="19.899999999999999" customHeight="1">
      <c r="B63" s="96"/>
      <c r="D63" s="97" t="s">
        <v>96</v>
      </c>
      <c r="E63" s="98"/>
      <c r="F63" s="98"/>
      <c r="G63" s="98"/>
      <c r="H63" s="98"/>
      <c r="I63" s="98"/>
      <c r="J63" s="99">
        <f>J694</f>
        <v>0</v>
      </c>
      <c r="L63" s="96"/>
    </row>
    <row r="64" spans="2:47" s="9" customFormat="1" ht="19.899999999999999" customHeight="1">
      <c r="B64" s="96"/>
      <c r="D64" s="97" t="s">
        <v>97</v>
      </c>
      <c r="E64" s="98"/>
      <c r="F64" s="98"/>
      <c r="G64" s="98"/>
      <c r="H64" s="98"/>
      <c r="I64" s="98"/>
      <c r="J64" s="99">
        <f>J752</f>
        <v>0</v>
      </c>
      <c r="L64" s="96"/>
    </row>
    <row r="65" spans="2:12" s="9" customFormat="1" ht="19.899999999999999" customHeight="1">
      <c r="B65" s="96"/>
      <c r="D65" s="97" t="s">
        <v>98</v>
      </c>
      <c r="E65" s="98"/>
      <c r="F65" s="98"/>
      <c r="G65" s="98"/>
      <c r="H65" s="98"/>
      <c r="I65" s="98"/>
      <c r="J65" s="99">
        <f>J770</f>
        <v>0</v>
      </c>
      <c r="L65" s="96"/>
    </row>
    <row r="66" spans="2:12" s="9" customFormat="1" ht="19.899999999999999" customHeight="1">
      <c r="B66" s="96"/>
      <c r="D66" s="97" t="s">
        <v>99</v>
      </c>
      <c r="E66" s="98"/>
      <c r="F66" s="98"/>
      <c r="G66" s="98"/>
      <c r="H66" s="98"/>
      <c r="I66" s="98"/>
      <c r="J66" s="99">
        <f>J782</f>
        <v>0</v>
      </c>
      <c r="L66" s="96"/>
    </row>
    <row r="67" spans="2:12" s="9" customFormat="1" ht="19.899999999999999" customHeight="1">
      <c r="B67" s="96"/>
      <c r="D67" s="97" t="s">
        <v>100</v>
      </c>
      <c r="E67" s="98"/>
      <c r="F67" s="98"/>
      <c r="G67" s="98"/>
      <c r="H67" s="98"/>
      <c r="I67" s="98"/>
      <c r="J67" s="99">
        <f>J789</f>
        <v>0</v>
      </c>
      <c r="L67" s="96"/>
    </row>
    <row r="68" spans="2:12" s="9" customFormat="1" ht="19.899999999999999" customHeight="1">
      <c r="B68" s="96"/>
      <c r="D68" s="97" t="s">
        <v>101</v>
      </c>
      <c r="E68" s="98"/>
      <c r="F68" s="98"/>
      <c r="G68" s="98"/>
      <c r="H68" s="98"/>
      <c r="I68" s="98"/>
      <c r="J68" s="99">
        <f>J796</f>
        <v>0</v>
      </c>
      <c r="L68" s="96"/>
    </row>
    <row r="69" spans="2:12" s="9" customFormat="1" ht="19.899999999999999" customHeight="1">
      <c r="B69" s="96"/>
      <c r="D69" s="97" t="s">
        <v>102</v>
      </c>
      <c r="E69" s="98"/>
      <c r="F69" s="98"/>
      <c r="G69" s="98"/>
      <c r="H69" s="98"/>
      <c r="I69" s="98"/>
      <c r="J69" s="99">
        <f>J828</f>
        <v>0</v>
      </c>
      <c r="L69" s="96"/>
    </row>
    <row r="70" spans="2:12" s="9" customFormat="1" ht="19.899999999999999" customHeight="1">
      <c r="B70" s="96"/>
      <c r="D70" s="97" t="s">
        <v>103</v>
      </c>
      <c r="E70" s="98"/>
      <c r="F70" s="98"/>
      <c r="G70" s="98"/>
      <c r="H70" s="98"/>
      <c r="I70" s="98"/>
      <c r="J70" s="99">
        <f>J907</f>
        <v>0</v>
      </c>
      <c r="L70" s="96"/>
    </row>
    <row r="71" spans="2:12" s="9" customFormat="1" ht="19.899999999999999" customHeight="1">
      <c r="B71" s="96"/>
      <c r="D71" s="97" t="s">
        <v>104</v>
      </c>
      <c r="E71" s="98"/>
      <c r="F71" s="98"/>
      <c r="G71" s="98"/>
      <c r="H71" s="98"/>
      <c r="I71" s="98"/>
      <c r="J71" s="99">
        <f>J1104</f>
        <v>0</v>
      </c>
      <c r="L71" s="96"/>
    </row>
    <row r="72" spans="2:12" s="9" customFormat="1" ht="19.899999999999999" customHeight="1">
      <c r="B72" s="96"/>
      <c r="D72" s="97" t="s">
        <v>105</v>
      </c>
      <c r="E72" s="98"/>
      <c r="F72" s="98"/>
      <c r="G72" s="98"/>
      <c r="H72" s="98"/>
      <c r="I72" s="98"/>
      <c r="J72" s="99">
        <f>J1108</f>
        <v>0</v>
      </c>
      <c r="L72" s="96"/>
    </row>
    <row r="73" spans="2:12" s="8" customFormat="1" ht="24.95" customHeight="1">
      <c r="B73" s="92"/>
      <c r="D73" s="93" t="s">
        <v>106</v>
      </c>
      <c r="E73" s="94"/>
      <c r="F73" s="94"/>
      <c r="G73" s="94"/>
      <c r="H73" s="94"/>
      <c r="I73" s="94"/>
      <c r="J73" s="95">
        <f>J1166</f>
        <v>0</v>
      </c>
      <c r="L73" s="92"/>
    </row>
    <row r="74" spans="2:12" s="8" customFormat="1" ht="24.95" customHeight="1">
      <c r="B74" s="92"/>
      <c r="D74" s="93" t="s">
        <v>107</v>
      </c>
      <c r="E74" s="94"/>
      <c r="F74" s="94"/>
      <c r="G74" s="94"/>
      <c r="H74" s="94"/>
      <c r="I74" s="94"/>
      <c r="J74" s="95">
        <f>SUM(J75:J77)</f>
        <v>0</v>
      </c>
      <c r="L74" s="92"/>
    </row>
    <row r="75" spans="2:12" s="9" customFormat="1" ht="19.899999999999999" customHeight="1">
      <c r="B75" s="96"/>
      <c r="D75" s="97" t="s">
        <v>108</v>
      </c>
      <c r="E75" s="98"/>
      <c r="F75" s="98"/>
      <c r="G75" s="98"/>
      <c r="H75" s="98"/>
      <c r="I75" s="98"/>
      <c r="J75" s="99">
        <f>J1176</f>
        <v>0</v>
      </c>
      <c r="L75" s="96"/>
    </row>
    <row r="76" spans="2:12" s="9" customFormat="1" ht="19.899999999999999" customHeight="1">
      <c r="B76" s="96"/>
      <c r="D76" s="97" t="s">
        <v>109</v>
      </c>
      <c r="E76" s="98"/>
      <c r="F76" s="98"/>
      <c r="G76" s="98"/>
      <c r="H76" s="98"/>
      <c r="I76" s="98"/>
      <c r="J76" s="99">
        <f>J1179</f>
        <v>0</v>
      </c>
      <c r="L76" s="96"/>
    </row>
    <row r="77" spans="2:12" s="9" customFormat="1" ht="19.899999999999999" customHeight="1">
      <c r="B77" s="96"/>
      <c r="D77" s="97" t="s">
        <v>110</v>
      </c>
      <c r="E77" s="98"/>
      <c r="F77" s="98"/>
      <c r="G77" s="98"/>
      <c r="H77" s="98"/>
      <c r="I77" s="98"/>
      <c r="J77" s="99">
        <f>J1182</f>
        <v>0</v>
      </c>
      <c r="L77" s="96"/>
    </row>
    <row r="78" spans="2:12" s="1" customFormat="1" ht="21.75" customHeight="1">
      <c r="B78" s="30"/>
      <c r="L78" s="30"/>
    </row>
    <row r="79" spans="2:12" s="1" customFormat="1" ht="6.95" customHeight="1"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30"/>
    </row>
    <row r="83" spans="2:63" s="1" customFormat="1" ht="6.95" customHeight="1"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30"/>
    </row>
    <row r="84" spans="2:63" s="1" customFormat="1" ht="24.95" customHeight="1">
      <c r="B84" s="30"/>
      <c r="C84" s="22" t="s">
        <v>111</v>
      </c>
      <c r="L84" s="30"/>
    </row>
    <row r="85" spans="2:63" s="1" customFormat="1" ht="6.95" customHeight="1">
      <c r="B85" s="30"/>
      <c r="L85" s="30"/>
    </row>
    <row r="86" spans="2:63" s="1" customFormat="1" ht="12" customHeight="1">
      <c r="B86" s="30"/>
      <c r="C86" s="27" t="s">
        <v>15</v>
      </c>
      <c r="L86" s="30"/>
    </row>
    <row r="87" spans="2:63" s="1" customFormat="1" ht="30" customHeight="1">
      <c r="B87" s="30"/>
      <c r="E87" s="290" t="str">
        <f>E7</f>
        <v>MU Pedagogická fakulta - Rekonstrukce vodovodních rozvodů a odpadů - 3. etapa</v>
      </c>
      <c r="F87" s="303"/>
      <c r="G87" s="303"/>
      <c r="H87" s="303"/>
      <c r="L87" s="30"/>
    </row>
    <row r="88" spans="2:63" s="1" customFormat="1" ht="6.95" customHeight="1">
      <c r="B88" s="30"/>
      <c r="L88" s="30"/>
    </row>
    <row r="89" spans="2:63" s="1" customFormat="1" ht="12" customHeight="1">
      <c r="B89" s="30"/>
      <c r="C89" s="27" t="s">
        <v>21</v>
      </c>
      <c r="F89" s="25" t="str">
        <f>F10</f>
        <v>Poříčí 7, 603 00 Brno</v>
      </c>
      <c r="I89" s="27" t="s">
        <v>23</v>
      </c>
      <c r="J89" s="47" t="str">
        <f>IF(J10="","",J10)</f>
        <v>26. 8. 2021</v>
      </c>
      <c r="L89" s="30"/>
    </row>
    <row r="90" spans="2:63" s="1" customFormat="1" ht="6.95" customHeight="1">
      <c r="B90" s="30"/>
      <c r="L90" s="30"/>
    </row>
    <row r="91" spans="2:63" s="1" customFormat="1" ht="40.15" customHeight="1">
      <c r="B91" s="30"/>
      <c r="C91" s="27" t="s">
        <v>25</v>
      </c>
      <c r="F91" s="25" t="str">
        <f>E13</f>
        <v>Masarykova univerzita, Žerotínovo nám. 617/9, Brno</v>
      </c>
      <c r="I91" s="27" t="s">
        <v>32</v>
      </c>
      <c r="J91" s="28" t="str">
        <f>E19</f>
        <v>ATELIER 2005 s.r.o., Havlíčkova 37, 602 00 Brno</v>
      </c>
      <c r="L91" s="30"/>
    </row>
    <row r="92" spans="2:63" s="1" customFormat="1" ht="40.15" customHeight="1">
      <c r="B92" s="30"/>
      <c r="C92" s="27" t="s">
        <v>30</v>
      </c>
      <c r="F92" s="25" t="str">
        <f>IF(E16="","",E16)</f>
        <v xml:space="preserve"> </v>
      </c>
      <c r="I92" s="27" t="s">
        <v>37</v>
      </c>
      <c r="J92" s="28" t="str">
        <f>E22</f>
        <v>Z.Švanda, Myslivečkova 16, 623 00 Brno</v>
      </c>
      <c r="L92" s="30"/>
    </row>
    <row r="93" spans="2:63" s="1" customFormat="1" ht="10.35" customHeight="1">
      <c r="B93" s="30"/>
      <c r="L93" s="30"/>
    </row>
    <row r="94" spans="2:63" s="10" customFormat="1" ht="29.25" customHeight="1">
      <c r="B94" s="100"/>
      <c r="C94" s="101" t="s">
        <v>112</v>
      </c>
      <c r="D94" s="102" t="s">
        <v>62</v>
      </c>
      <c r="E94" s="102" t="s">
        <v>58</v>
      </c>
      <c r="F94" s="102" t="s">
        <v>59</v>
      </c>
      <c r="G94" s="102" t="s">
        <v>113</v>
      </c>
      <c r="H94" s="102" t="s">
        <v>114</v>
      </c>
      <c r="I94" s="102" t="s">
        <v>115</v>
      </c>
      <c r="J94" s="102" t="s">
        <v>87</v>
      </c>
      <c r="K94" s="103" t="s">
        <v>116</v>
      </c>
      <c r="L94" s="100"/>
      <c r="M94" s="54" t="s">
        <v>3</v>
      </c>
      <c r="N94" s="55" t="s">
        <v>47</v>
      </c>
      <c r="O94" s="55" t="s">
        <v>117</v>
      </c>
      <c r="P94" s="55" t="s">
        <v>118</v>
      </c>
      <c r="Q94" s="55" t="s">
        <v>119</v>
      </c>
      <c r="R94" s="55" t="s">
        <v>120</v>
      </c>
      <c r="S94" s="55" t="s">
        <v>121</v>
      </c>
      <c r="T94" s="56" t="s">
        <v>122</v>
      </c>
    </row>
    <row r="95" spans="2:63" s="1" customFormat="1" ht="22.9" customHeight="1">
      <c r="B95" s="30"/>
      <c r="C95" s="59" t="s">
        <v>123</v>
      </c>
      <c r="J95" s="104"/>
      <c r="L95" s="30"/>
      <c r="M95" s="57"/>
      <c r="N95" s="48"/>
      <c r="O95" s="48"/>
      <c r="P95" s="105" t="e">
        <f>P96+P693+P1166+P1175</f>
        <v>#REF!</v>
      </c>
      <c r="Q95" s="48"/>
      <c r="R95" s="105" t="e">
        <f>R96+R693+R1166+R1175</f>
        <v>#REF!</v>
      </c>
      <c r="S95" s="48"/>
      <c r="T95" s="106" t="e">
        <f>T96+T693+T1166+T1175</f>
        <v>#REF!</v>
      </c>
      <c r="AT95" s="18" t="s">
        <v>76</v>
      </c>
      <c r="AU95" s="18" t="s">
        <v>88</v>
      </c>
      <c r="BK95" s="107" t="e">
        <f>BK96+BK693+BK1166+BK1175</f>
        <v>#REF!</v>
      </c>
    </row>
    <row r="96" spans="2:63" s="11" customFormat="1" ht="25.9" customHeight="1">
      <c r="B96" s="108"/>
      <c r="D96" s="109" t="s">
        <v>76</v>
      </c>
      <c r="E96" s="110" t="s">
        <v>124</v>
      </c>
      <c r="F96" s="110" t="s">
        <v>125</v>
      </c>
      <c r="J96" s="111">
        <f>J97+J108+J354+J681+J690</f>
        <v>0</v>
      </c>
      <c r="L96" s="108"/>
      <c r="M96" s="112"/>
      <c r="P96" s="113">
        <f>P97+P108+P354+P681+P690</f>
        <v>3388.2963475000001</v>
      </c>
      <c r="R96" s="113">
        <f>R97+R108+R354+R681+R690</f>
        <v>45.868337290000007</v>
      </c>
      <c r="T96" s="114">
        <f>T97+T108+T354+T681+T690</f>
        <v>77.072649999999996</v>
      </c>
      <c r="AR96" s="109" t="s">
        <v>82</v>
      </c>
      <c r="AT96" s="115" t="s">
        <v>76</v>
      </c>
      <c r="AU96" s="115" t="s">
        <v>77</v>
      </c>
      <c r="AY96" s="109" t="s">
        <v>126</v>
      </c>
      <c r="BK96" s="116">
        <f>BK97+BK108+BK354+BK681+BK690</f>
        <v>0</v>
      </c>
    </row>
    <row r="97" spans="2:65" s="11" customFormat="1" ht="22.9" customHeight="1">
      <c r="B97" s="108"/>
      <c r="D97" s="109" t="s">
        <v>76</v>
      </c>
      <c r="E97" s="117" t="s">
        <v>127</v>
      </c>
      <c r="F97" s="117" t="s">
        <v>128</v>
      </c>
      <c r="J97" s="118">
        <f>J98</f>
        <v>0</v>
      </c>
      <c r="L97" s="108"/>
      <c r="M97" s="112"/>
      <c r="P97" s="113">
        <f>SUM(P98:P107)</f>
        <v>24.57</v>
      </c>
      <c r="R97" s="113">
        <f>SUM(R98:R107)</f>
        <v>1.1357999999999999</v>
      </c>
      <c r="T97" s="114">
        <f>SUM(T98:T107)</f>
        <v>0</v>
      </c>
      <c r="AR97" s="109" t="s">
        <v>82</v>
      </c>
      <c r="AT97" s="115" t="s">
        <v>76</v>
      </c>
      <c r="AU97" s="115" t="s">
        <v>82</v>
      </c>
      <c r="AY97" s="109" t="s">
        <v>126</v>
      </c>
      <c r="BK97" s="116">
        <f>SUM(BK98:BK107)</f>
        <v>0</v>
      </c>
    </row>
    <row r="98" spans="2:65" s="1" customFormat="1" ht="37.9" customHeight="1">
      <c r="B98" s="119"/>
      <c r="C98" s="120" t="s">
        <v>82</v>
      </c>
      <c r="D98" s="120" t="s">
        <v>129</v>
      </c>
      <c r="E98" s="121" t="s">
        <v>130</v>
      </c>
      <c r="F98" s="122" t="s">
        <v>131</v>
      </c>
      <c r="G98" s="123" t="s">
        <v>132</v>
      </c>
      <c r="H98" s="124">
        <v>45</v>
      </c>
      <c r="I98" s="125"/>
      <c r="J98" s="125">
        <f>ROUND(I98*H98,2)</f>
        <v>0</v>
      </c>
      <c r="K98" s="122" t="s">
        <v>133</v>
      </c>
      <c r="L98" s="30"/>
      <c r="M98" s="126" t="s">
        <v>3</v>
      </c>
      <c r="N98" s="127" t="s">
        <v>48</v>
      </c>
      <c r="O98" s="128">
        <v>0.54600000000000004</v>
      </c>
      <c r="P98" s="128">
        <f>O98*H98</f>
        <v>24.57</v>
      </c>
      <c r="Q98" s="128">
        <v>2.5239999999999999E-2</v>
      </c>
      <c r="R98" s="128">
        <f>Q98*H98</f>
        <v>1.1357999999999999</v>
      </c>
      <c r="S98" s="128">
        <v>0</v>
      </c>
      <c r="T98" s="129">
        <f>S98*H98</f>
        <v>0</v>
      </c>
      <c r="AR98" s="130" t="s">
        <v>134</v>
      </c>
      <c r="AT98" s="130" t="s">
        <v>129</v>
      </c>
      <c r="AU98" s="130" t="s">
        <v>84</v>
      </c>
      <c r="AY98" s="18" t="s">
        <v>126</v>
      </c>
      <c r="BE98" s="131">
        <f>IF(N98="základní",J98,0)</f>
        <v>0</v>
      </c>
      <c r="BF98" s="131">
        <f>IF(N98="snížená",J98,0)</f>
        <v>0</v>
      </c>
      <c r="BG98" s="131">
        <f>IF(N98="zákl. přenesená",J98,0)</f>
        <v>0</v>
      </c>
      <c r="BH98" s="131">
        <f>IF(N98="sníž. přenesená",J98,0)</f>
        <v>0</v>
      </c>
      <c r="BI98" s="131">
        <f>IF(N98="nulová",J98,0)</f>
        <v>0</v>
      </c>
      <c r="BJ98" s="18" t="s">
        <v>82</v>
      </c>
      <c r="BK98" s="131">
        <f>ROUND(I98*H98,2)</f>
        <v>0</v>
      </c>
      <c r="BL98" s="18" t="s">
        <v>134</v>
      </c>
      <c r="BM98" s="130" t="s">
        <v>135</v>
      </c>
    </row>
    <row r="99" spans="2:65" s="1" customFormat="1" hidden="1" outlineLevel="1">
      <c r="B99" s="30"/>
      <c r="D99" s="132" t="s">
        <v>136</v>
      </c>
      <c r="F99" s="133" t="s">
        <v>137</v>
      </c>
      <c r="L99" s="30"/>
      <c r="M99" s="134"/>
      <c r="T99" s="51"/>
      <c r="AT99" s="18" t="s">
        <v>136</v>
      </c>
      <c r="AU99" s="18" t="s">
        <v>84</v>
      </c>
    </row>
    <row r="100" spans="2:65" s="12" customFormat="1" hidden="1" outlineLevel="1">
      <c r="B100" s="135"/>
      <c r="D100" s="136" t="s">
        <v>138</v>
      </c>
      <c r="E100" s="137" t="s">
        <v>3</v>
      </c>
      <c r="F100" s="138" t="s">
        <v>139</v>
      </c>
      <c r="H100" s="137" t="s">
        <v>3</v>
      </c>
      <c r="L100" s="135"/>
      <c r="M100" s="139"/>
      <c r="T100" s="140"/>
      <c r="AT100" s="137" t="s">
        <v>138</v>
      </c>
      <c r="AU100" s="137" t="s">
        <v>84</v>
      </c>
      <c r="AV100" s="12" t="s">
        <v>82</v>
      </c>
      <c r="AW100" s="12" t="s">
        <v>36</v>
      </c>
      <c r="AX100" s="12" t="s">
        <v>77</v>
      </c>
      <c r="AY100" s="137" t="s">
        <v>126</v>
      </c>
    </row>
    <row r="101" spans="2:65" s="12" customFormat="1" hidden="1" outlineLevel="1">
      <c r="B101" s="135"/>
      <c r="D101" s="136" t="s">
        <v>138</v>
      </c>
      <c r="E101" s="137" t="s">
        <v>3</v>
      </c>
      <c r="F101" s="138" t="s">
        <v>140</v>
      </c>
      <c r="H101" s="137" t="s">
        <v>3</v>
      </c>
      <c r="L101" s="135"/>
      <c r="M101" s="139"/>
      <c r="T101" s="140"/>
      <c r="AT101" s="137" t="s">
        <v>138</v>
      </c>
      <c r="AU101" s="137" t="s">
        <v>84</v>
      </c>
      <c r="AV101" s="12" t="s">
        <v>82</v>
      </c>
      <c r="AW101" s="12" t="s">
        <v>36</v>
      </c>
      <c r="AX101" s="12" t="s">
        <v>77</v>
      </c>
      <c r="AY101" s="137" t="s">
        <v>126</v>
      </c>
    </row>
    <row r="102" spans="2:65" s="13" customFormat="1" hidden="1" outlineLevel="1">
      <c r="B102" s="141"/>
      <c r="D102" s="136" t="s">
        <v>138</v>
      </c>
      <c r="E102" s="142" t="s">
        <v>3</v>
      </c>
      <c r="F102" s="143" t="s">
        <v>82</v>
      </c>
      <c r="H102" s="144">
        <v>1</v>
      </c>
      <c r="L102" s="141"/>
      <c r="M102" s="145"/>
      <c r="T102" s="146"/>
      <c r="AT102" s="142" t="s">
        <v>138</v>
      </c>
      <c r="AU102" s="142" t="s">
        <v>84</v>
      </c>
      <c r="AV102" s="13" t="s">
        <v>84</v>
      </c>
      <c r="AW102" s="13" t="s">
        <v>36</v>
      </c>
      <c r="AX102" s="13" t="s">
        <v>77</v>
      </c>
      <c r="AY102" s="142" t="s">
        <v>126</v>
      </c>
    </row>
    <row r="103" spans="2:65" s="12" customFormat="1" hidden="1" outlineLevel="1">
      <c r="B103" s="135"/>
      <c r="D103" s="136" t="s">
        <v>138</v>
      </c>
      <c r="E103" s="137" t="s">
        <v>3</v>
      </c>
      <c r="F103" s="138" t="s">
        <v>141</v>
      </c>
      <c r="H103" s="137" t="s">
        <v>3</v>
      </c>
      <c r="L103" s="135"/>
      <c r="M103" s="139"/>
      <c r="T103" s="140"/>
      <c r="AT103" s="137" t="s">
        <v>138</v>
      </c>
      <c r="AU103" s="137" t="s">
        <v>84</v>
      </c>
      <c r="AV103" s="12" t="s">
        <v>82</v>
      </c>
      <c r="AW103" s="12" t="s">
        <v>36</v>
      </c>
      <c r="AX103" s="12" t="s">
        <v>77</v>
      </c>
      <c r="AY103" s="137" t="s">
        <v>126</v>
      </c>
    </row>
    <row r="104" spans="2:65" s="13" customFormat="1" hidden="1" outlineLevel="1">
      <c r="B104" s="141"/>
      <c r="D104" s="136" t="s">
        <v>138</v>
      </c>
      <c r="E104" s="142" t="s">
        <v>3</v>
      </c>
      <c r="F104" s="143" t="s">
        <v>84</v>
      </c>
      <c r="H104" s="144">
        <v>2</v>
      </c>
      <c r="L104" s="141"/>
      <c r="M104" s="145"/>
      <c r="T104" s="146"/>
      <c r="AT104" s="142" t="s">
        <v>138</v>
      </c>
      <c r="AU104" s="142" t="s">
        <v>84</v>
      </c>
      <c r="AV104" s="13" t="s">
        <v>84</v>
      </c>
      <c r="AW104" s="13" t="s">
        <v>36</v>
      </c>
      <c r="AX104" s="13" t="s">
        <v>77</v>
      </c>
      <c r="AY104" s="142" t="s">
        <v>126</v>
      </c>
    </row>
    <row r="105" spans="2:65" s="12" customFormat="1" hidden="1" outlineLevel="1">
      <c r="B105" s="135"/>
      <c r="D105" s="136" t="s">
        <v>138</v>
      </c>
      <c r="E105" s="137" t="s">
        <v>3</v>
      </c>
      <c r="F105" s="138" t="s">
        <v>142</v>
      </c>
      <c r="H105" s="137" t="s">
        <v>3</v>
      </c>
      <c r="L105" s="135"/>
      <c r="M105" s="139"/>
      <c r="T105" s="140"/>
      <c r="AT105" s="137" t="s">
        <v>138</v>
      </c>
      <c r="AU105" s="137" t="s">
        <v>84</v>
      </c>
      <c r="AV105" s="12" t="s">
        <v>82</v>
      </c>
      <c r="AW105" s="12" t="s">
        <v>36</v>
      </c>
      <c r="AX105" s="12" t="s">
        <v>77</v>
      </c>
      <c r="AY105" s="137" t="s">
        <v>126</v>
      </c>
    </row>
    <row r="106" spans="2:65" s="13" customFormat="1" hidden="1" outlineLevel="1">
      <c r="B106" s="141"/>
      <c r="D106" s="136" t="s">
        <v>138</v>
      </c>
      <c r="E106" s="142" t="s">
        <v>3</v>
      </c>
      <c r="F106" s="143" t="s">
        <v>84</v>
      </c>
      <c r="H106" s="144">
        <v>2</v>
      </c>
      <c r="L106" s="141"/>
      <c r="M106" s="145"/>
      <c r="T106" s="146"/>
      <c r="AT106" s="142" t="s">
        <v>138</v>
      </c>
      <c r="AU106" s="142" t="s">
        <v>84</v>
      </c>
      <c r="AV106" s="13" t="s">
        <v>84</v>
      </c>
      <c r="AW106" s="13" t="s">
        <v>36</v>
      </c>
      <c r="AX106" s="13" t="s">
        <v>77</v>
      </c>
      <c r="AY106" s="142" t="s">
        <v>126</v>
      </c>
    </row>
    <row r="107" spans="2:65" s="14" customFormat="1" hidden="1" outlineLevel="1">
      <c r="B107" s="147"/>
      <c r="D107" s="136" t="s">
        <v>138</v>
      </c>
      <c r="E107" s="148" t="s">
        <v>3</v>
      </c>
      <c r="F107" s="149" t="s">
        <v>143</v>
      </c>
      <c r="H107" s="150">
        <v>45</v>
      </c>
      <c r="L107" s="147"/>
      <c r="M107" s="151"/>
      <c r="T107" s="152"/>
      <c r="AT107" s="148" t="s">
        <v>138</v>
      </c>
      <c r="AU107" s="148" t="s">
        <v>84</v>
      </c>
      <c r="AV107" s="14" t="s">
        <v>134</v>
      </c>
      <c r="AW107" s="14" t="s">
        <v>36</v>
      </c>
      <c r="AX107" s="14" t="s">
        <v>82</v>
      </c>
      <c r="AY107" s="148" t="s">
        <v>126</v>
      </c>
    </row>
    <row r="108" spans="2:65" s="11" customFormat="1" ht="22.9" customHeight="1" collapsed="1">
      <c r="B108" s="108"/>
      <c r="D108" s="109" t="s">
        <v>76</v>
      </c>
      <c r="E108" s="117" t="s">
        <v>144</v>
      </c>
      <c r="F108" s="117" t="s">
        <v>145</v>
      </c>
      <c r="J108" s="118">
        <f>SUM(J109:J353)</f>
        <v>0</v>
      </c>
      <c r="L108" s="108"/>
      <c r="M108" s="112"/>
      <c r="P108" s="113">
        <f>SUM(P109:P353)</f>
        <v>1216.801215</v>
      </c>
      <c r="R108" s="113">
        <f>SUM(R109:R353)</f>
        <v>44.418045170000006</v>
      </c>
      <c r="T108" s="114">
        <f>SUM(T109:T353)</f>
        <v>0.8</v>
      </c>
      <c r="AR108" s="109" t="s">
        <v>82</v>
      </c>
      <c r="AT108" s="115" t="s">
        <v>76</v>
      </c>
      <c r="AU108" s="115" t="s">
        <v>82</v>
      </c>
      <c r="AY108" s="109" t="s">
        <v>126</v>
      </c>
      <c r="BK108" s="116">
        <f>SUM(BK109:BK353)</f>
        <v>0</v>
      </c>
    </row>
    <row r="109" spans="2:65" s="1" customFormat="1" ht="21.75" customHeight="1">
      <c r="B109" s="119"/>
      <c r="C109" s="120" t="s">
        <v>84</v>
      </c>
      <c r="D109" s="120" t="s">
        <v>129</v>
      </c>
      <c r="E109" s="121" t="s">
        <v>146</v>
      </c>
      <c r="F109" s="122" t="s">
        <v>147</v>
      </c>
      <c r="G109" s="123" t="s">
        <v>148</v>
      </c>
      <c r="H109" s="124">
        <v>14.08</v>
      </c>
      <c r="I109" s="125"/>
      <c r="J109" s="125">
        <f>ROUND(I109*H109,2)</f>
        <v>0</v>
      </c>
      <c r="K109" s="122" t="s">
        <v>133</v>
      </c>
      <c r="L109" s="30"/>
      <c r="M109" s="126" t="s">
        <v>3</v>
      </c>
      <c r="N109" s="127" t="s">
        <v>48</v>
      </c>
      <c r="O109" s="128">
        <v>0.76</v>
      </c>
      <c r="P109" s="128">
        <f>O109*H109</f>
        <v>10.700800000000001</v>
      </c>
      <c r="Q109" s="128">
        <v>0.04</v>
      </c>
      <c r="R109" s="128">
        <f>Q109*H109</f>
        <v>0.56320000000000003</v>
      </c>
      <c r="S109" s="128">
        <v>0</v>
      </c>
      <c r="T109" s="129">
        <f>S109*H109</f>
        <v>0</v>
      </c>
      <c r="AR109" s="130" t="s">
        <v>134</v>
      </c>
      <c r="AT109" s="130" t="s">
        <v>129</v>
      </c>
      <c r="AU109" s="130" t="s">
        <v>84</v>
      </c>
      <c r="AY109" s="18" t="s">
        <v>126</v>
      </c>
      <c r="BE109" s="131">
        <f>IF(N109="základní",J109,0)</f>
        <v>0</v>
      </c>
      <c r="BF109" s="131">
        <f>IF(N109="snížená",J109,0)</f>
        <v>0</v>
      </c>
      <c r="BG109" s="131">
        <f>IF(N109="zákl. přenesená",J109,0)</f>
        <v>0</v>
      </c>
      <c r="BH109" s="131">
        <f>IF(N109="sníž. přenesená",J109,0)</f>
        <v>0</v>
      </c>
      <c r="BI109" s="131">
        <f>IF(N109="nulová",J109,0)</f>
        <v>0</v>
      </c>
      <c r="BJ109" s="18" t="s">
        <v>82</v>
      </c>
      <c r="BK109" s="131">
        <f>ROUND(I109*H109,2)</f>
        <v>0</v>
      </c>
      <c r="BL109" s="18" t="s">
        <v>134</v>
      </c>
      <c r="BM109" s="130" t="s">
        <v>149</v>
      </c>
    </row>
    <row r="110" spans="2:65" s="1" customFormat="1" hidden="1" outlineLevel="2">
      <c r="B110" s="30"/>
      <c r="D110" s="132" t="s">
        <v>136</v>
      </c>
      <c r="F110" s="133" t="s">
        <v>150</v>
      </c>
      <c r="L110" s="30"/>
      <c r="M110" s="134"/>
      <c r="T110" s="51"/>
      <c r="AT110" s="18" t="s">
        <v>136</v>
      </c>
      <c r="AU110" s="18" t="s">
        <v>84</v>
      </c>
    </row>
    <row r="111" spans="2:65" s="12" customFormat="1" hidden="1" outlineLevel="2">
      <c r="B111" s="135"/>
      <c r="D111" s="136" t="s">
        <v>138</v>
      </c>
      <c r="E111" s="137" t="s">
        <v>3</v>
      </c>
      <c r="F111" s="138" t="s">
        <v>139</v>
      </c>
      <c r="H111" s="137" t="s">
        <v>3</v>
      </c>
      <c r="L111" s="135"/>
      <c r="M111" s="139"/>
      <c r="T111" s="140"/>
      <c r="AT111" s="137" t="s">
        <v>138</v>
      </c>
      <c r="AU111" s="137" t="s">
        <v>84</v>
      </c>
      <c r="AV111" s="12" t="s">
        <v>82</v>
      </c>
      <c r="AW111" s="12" t="s">
        <v>36</v>
      </c>
      <c r="AX111" s="12" t="s">
        <v>77</v>
      </c>
      <c r="AY111" s="137" t="s">
        <v>126</v>
      </c>
    </row>
    <row r="112" spans="2:65" s="12" customFormat="1" hidden="1" outlineLevel="2">
      <c r="B112" s="135"/>
      <c r="D112" s="136" t="s">
        <v>138</v>
      </c>
      <c r="E112" s="137" t="s">
        <v>3</v>
      </c>
      <c r="F112" s="138" t="s">
        <v>140</v>
      </c>
      <c r="H112" s="137" t="s">
        <v>3</v>
      </c>
      <c r="L112" s="135"/>
      <c r="M112" s="139"/>
      <c r="T112" s="140"/>
      <c r="AT112" s="137" t="s">
        <v>138</v>
      </c>
      <c r="AU112" s="137" t="s">
        <v>84</v>
      </c>
      <c r="AV112" s="12" t="s">
        <v>82</v>
      </c>
      <c r="AW112" s="12" t="s">
        <v>36</v>
      </c>
      <c r="AX112" s="12" t="s">
        <v>77</v>
      </c>
      <c r="AY112" s="137" t="s">
        <v>126</v>
      </c>
    </row>
    <row r="113" spans="2:51" s="13" customFormat="1" hidden="1" outlineLevel="2">
      <c r="B113" s="141"/>
      <c r="D113" s="136" t="s">
        <v>138</v>
      </c>
      <c r="E113" s="142" t="s">
        <v>3</v>
      </c>
      <c r="F113" s="143" t="s">
        <v>151</v>
      </c>
      <c r="H113" s="144">
        <v>0.09</v>
      </c>
      <c r="L113" s="141"/>
      <c r="M113" s="145"/>
      <c r="T113" s="146"/>
      <c r="AT113" s="142" t="s">
        <v>138</v>
      </c>
      <c r="AU113" s="142" t="s">
        <v>84</v>
      </c>
      <c r="AV113" s="13" t="s">
        <v>84</v>
      </c>
      <c r="AW113" s="13" t="s">
        <v>36</v>
      </c>
      <c r="AX113" s="13" t="s">
        <v>77</v>
      </c>
      <c r="AY113" s="142" t="s">
        <v>126</v>
      </c>
    </row>
    <row r="114" spans="2:51" s="13" customFormat="1" hidden="1" outlineLevel="2">
      <c r="B114" s="141"/>
      <c r="D114" s="136" t="s">
        <v>138</v>
      </c>
      <c r="E114" s="142" t="s">
        <v>3</v>
      </c>
      <c r="F114" s="143" t="s">
        <v>152</v>
      </c>
      <c r="H114" s="144">
        <v>0.36</v>
      </c>
      <c r="L114" s="141"/>
      <c r="M114" s="145"/>
      <c r="T114" s="146"/>
      <c r="AT114" s="142" t="s">
        <v>138</v>
      </c>
      <c r="AU114" s="142" t="s">
        <v>84</v>
      </c>
      <c r="AV114" s="13" t="s">
        <v>84</v>
      </c>
      <c r="AW114" s="13" t="s">
        <v>36</v>
      </c>
      <c r="AX114" s="13" t="s">
        <v>77</v>
      </c>
      <c r="AY114" s="142" t="s">
        <v>126</v>
      </c>
    </row>
    <row r="115" spans="2:51" s="13" customFormat="1" hidden="1" outlineLevel="2">
      <c r="B115" s="141"/>
      <c r="D115" s="136" t="s">
        <v>138</v>
      </c>
      <c r="E115" s="142" t="s">
        <v>3</v>
      </c>
      <c r="F115" s="143" t="s">
        <v>153</v>
      </c>
      <c r="H115" s="144">
        <v>0.54</v>
      </c>
      <c r="L115" s="141"/>
      <c r="M115" s="145"/>
      <c r="T115" s="146"/>
      <c r="AT115" s="142" t="s">
        <v>138</v>
      </c>
      <c r="AU115" s="142" t="s">
        <v>84</v>
      </c>
      <c r="AV115" s="13" t="s">
        <v>84</v>
      </c>
      <c r="AW115" s="13" t="s">
        <v>36</v>
      </c>
      <c r="AX115" s="13" t="s">
        <v>77</v>
      </c>
      <c r="AY115" s="142" t="s">
        <v>126</v>
      </c>
    </row>
    <row r="116" spans="2:51" s="12" customFormat="1" hidden="1" outlineLevel="2">
      <c r="B116" s="135"/>
      <c r="D116" s="136" t="s">
        <v>138</v>
      </c>
      <c r="E116" s="137" t="s">
        <v>3</v>
      </c>
      <c r="F116" s="138" t="s">
        <v>154</v>
      </c>
      <c r="H116" s="137" t="s">
        <v>3</v>
      </c>
      <c r="L116" s="135"/>
      <c r="M116" s="139"/>
      <c r="T116" s="140"/>
      <c r="AT116" s="137" t="s">
        <v>138</v>
      </c>
      <c r="AU116" s="137" t="s">
        <v>84</v>
      </c>
      <c r="AV116" s="12" t="s">
        <v>82</v>
      </c>
      <c r="AW116" s="12" t="s">
        <v>36</v>
      </c>
      <c r="AX116" s="12" t="s">
        <v>77</v>
      </c>
      <c r="AY116" s="137" t="s">
        <v>126</v>
      </c>
    </row>
    <row r="117" spans="2:51" s="13" customFormat="1" hidden="1" outlineLevel="2">
      <c r="B117" s="141"/>
      <c r="D117" s="136" t="s">
        <v>138</v>
      </c>
      <c r="E117" s="142" t="s">
        <v>3</v>
      </c>
      <c r="F117" s="143" t="s">
        <v>151</v>
      </c>
      <c r="H117" s="144">
        <v>0.09</v>
      </c>
      <c r="L117" s="141"/>
      <c r="M117" s="145"/>
      <c r="T117" s="146"/>
      <c r="AT117" s="142" t="s">
        <v>138</v>
      </c>
      <c r="AU117" s="142" t="s">
        <v>84</v>
      </c>
      <c r="AV117" s="13" t="s">
        <v>84</v>
      </c>
      <c r="AW117" s="13" t="s">
        <v>36</v>
      </c>
      <c r="AX117" s="13" t="s">
        <v>77</v>
      </c>
      <c r="AY117" s="142" t="s">
        <v>126</v>
      </c>
    </row>
    <row r="118" spans="2:51" s="13" customFormat="1" hidden="1" outlineLevel="2">
      <c r="B118" s="141"/>
      <c r="D118" s="136" t="s">
        <v>138</v>
      </c>
      <c r="E118" s="142" t="s">
        <v>3</v>
      </c>
      <c r="F118" s="143" t="s">
        <v>152</v>
      </c>
      <c r="H118" s="144">
        <v>0.36</v>
      </c>
      <c r="L118" s="141"/>
      <c r="M118" s="145"/>
      <c r="T118" s="146"/>
      <c r="AT118" s="142" t="s">
        <v>138</v>
      </c>
      <c r="AU118" s="142" t="s">
        <v>84</v>
      </c>
      <c r="AV118" s="13" t="s">
        <v>84</v>
      </c>
      <c r="AW118" s="13" t="s">
        <v>36</v>
      </c>
      <c r="AX118" s="13" t="s">
        <v>77</v>
      </c>
      <c r="AY118" s="142" t="s">
        <v>126</v>
      </c>
    </row>
    <row r="119" spans="2:51" s="13" customFormat="1" hidden="1" outlineLevel="2">
      <c r="B119" s="141"/>
      <c r="D119" s="136" t="s">
        <v>138</v>
      </c>
      <c r="E119" s="142" t="s">
        <v>3</v>
      </c>
      <c r="F119" s="143" t="s">
        <v>155</v>
      </c>
      <c r="H119" s="144">
        <v>0.45</v>
      </c>
      <c r="L119" s="141"/>
      <c r="M119" s="145"/>
      <c r="T119" s="146"/>
      <c r="AT119" s="142" t="s">
        <v>138</v>
      </c>
      <c r="AU119" s="142" t="s">
        <v>84</v>
      </c>
      <c r="AV119" s="13" t="s">
        <v>84</v>
      </c>
      <c r="AW119" s="13" t="s">
        <v>36</v>
      </c>
      <c r="AX119" s="13" t="s">
        <v>77</v>
      </c>
      <c r="AY119" s="142" t="s">
        <v>126</v>
      </c>
    </row>
    <row r="120" spans="2:51" s="12" customFormat="1" hidden="1" outlineLevel="2">
      <c r="B120" s="135"/>
      <c r="D120" s="136" t="s">
        <v>138</v>
      </c>
      <c r="E120" s="137" t="s">
        <v>3</v>
      </c>
      <c r="F120" s="138" t="s">
        <v>141</v>
      </c>
      <c r="H120" s="137" t="s">
        <v>3</v>
      </c>
      <c r="L120" s="135"/>
      <c r="M120" s="139"/>
      <c r="T120" s="140"/>
      <c r="AT120" s="137" t="s">
        <v>138</v>
      </c>
      <c r="AU120" s="137" t="s">
        <v>84</v>
      </c>
      <c r="AV120" s="12" t="s">
        <v>82</v>
      </c>
      <c r="AW120" s="12" t="s">
        <v>36</v>
      </c>
      <c r="AX120" s="12" t="s">
        <v>77</v>
      </c>
      <c r="AY120" s="137" t="s">
        <v>126</v>
      </c>
    </row>
    <row r="121" spans="2:51" s="13" customFormat="1" hidden="1" outlineLevel="2">
      <c r="B121" s="141"/>
      <c r="D121" s="136" t="s">
        <v>138</v>
      </c>
      <c r="E121" s="142" t="s">
        <v>3</v>
      </c>
      <c r="F121" s="143" t="s">
        <v>151</v>
      </c>
      <c r="H121" s="144">
        <v>0.09</v>
      </c>
      <c r="L121" s="141"/>
      <c r="M121" s="145"/>
      <c r="T121" s="146"/>
      <c r="AT121" s="142" t="s">
        <v>138</v>
      </c>
      <c r="AU121" s="142" t="s">
        <v>84</v>
      </c>
      <c r="AV121" s="13" t="s">
        <v>84</v>
      </c>
      <c r="AW121" s="13" t="s">
        <v>36</v>
      </c>
      <c r="AX121" s="13" t="s">
        <v>77</v>
      </c>
      <c r="AY121" s="142" t="s">
        <v>126</v>
      </c>
    </row>
    <row r="122" spans="2:51" s="13" customFormat="1" hidden="1" outlineLevel="2">
      <c r="B122" s="141"/>
      <c r="D122" s="136" t="s">
        <v>138</v>
      </c>
      <c r="E122" s="142" t="s">
        <v>3</v>
      </c>
      <c r="F122" s="143" t="s">
        <v>152</v>
      </c>
      <c r="H122" s="144">
        <v>0.36</v>
      </c>
      <c r="L122" s="141"/>
      <c r="M122" s="145"/>
      <c r="T122" s="146"/>
      <c r="AT122" s="142" t="s">
        <v>138</v>
      </c>
      <c r="AU122" s="142" t="s">
        <v>84</v>
      </c>
      <c r="AV122" s="13" t="s">
        <v>84</v>
      </c>
      <c r="AW122" s="13" t="s">
        <v>36</v>
      </c>
      <c r="AX122" s="13" t="s">
        <v>77</v>
      </c>
      <c r="AY122" s="142" t="s">
        <v>126</v>
      </c>
    </row>
    <row r="123" spans="2:51" s="13" customFormat="1" hidden="1" outlineLevel="2">
      <c r="B123" s="141"/>
      <c r="D123" s="136" t="s">
        <v>138</v>
      </c>
      <c r="E123" s="142" t="s">
        <v>3</v>
      </c>
      <c r="F123" s="143" t="s">
        <v>155</v>
      </c>
      <c r="H123" s="144">
        <v>0.45</v>
      </c>
      <c r="L123" s="141"/>
      <c r="M123" s="145"/>
      <c r="T123" s="146"/>
      <c r="AT123" s="142" t="s">
        <v>138</v>
      </c>
      <c r="AU123" s="142" t="s">
        <v>84</v>
      </c>
      <c r="AV123" s="13" t="s">
        <v>84</v>
      </c>
      <c r="AW123" s="13" t="s">
        <v>36</v>
      </c>
      <c r="AX123" s="13" t="s">
        <v>77</v>
      </c>
      <c r="AY123" s="142" t="s">
        <v>126</v>
      </c>
    </row>
    <row r="124" spans="2:51" s="12" customFormat="1" hidden="1" outlineLevel="2">
      <c r="B124" s="135"/>
      <c r="D124" s="136" t="s">
        <v>138</v>
      </c>
      <c r="E124" s="137" t="s">
        <v>3</v>
      </c>
      <c r="F124" s="138" t="s">
        <v>142</v>
      </c>
      <c r="H124" s="137" t="s">
        <v>3</v>
      </c>
      <c r="L124" s="135"/>
      <c r="M124" s="139"/>
      <c r="T124" s="140"/>
      <c r="AT124" s="137" t="s">
        <v>138</v>
      </c>
      <c r="AU124" s="137" t="s">
        <v>84</v>
      </c>
      <c r="AV124" s="12" t="s">
        <v>82</v>
      </c>
      <c r="AW124" s="12" t="s">
        <v>36</v>
      </c>
      <c r="AX124" s="12" t="s">
        <v>77</v>
      </c>
      <c r="AY124" s="137" t="s">
        <v>126</v>
      </c>
    </row>
    <row r="125" spans="2:51" s="13" customFormat="1" hidden="1" outlineLevel="2">
      <c r="B125" s="141"/>
      <c r="D125" s="136" t="s">
        <v>138</v>
      </c>
      <c r="E125" s="142" t="s">
        <v>3</v>
      </c>
      <c r="F125" s="143" t="s">
        <v>156</v>
      </c>
      <c r="H125" s="144">
        <v>0.51</v>
      </c>
      <c r="L125" s="141"/>
      <c r="M125" s="145"/>
      <c r="T125" s="146"/>
      <c r="AT125" s="142" t="s">
        <v>138</v>
      </c>
      <c r="AU125" s="142" t="s">
        <v>84</v>
      </c>
      <c r="AV125" s="13" t="s">
        <v>84</v>
      </c>
      <c r="AW125" s="13" t="s">
        <v>36</v>
      </c>
      <c r="AX125" s="13" t="s">
        <v>77</v>
      </c>
      <c r="AY125" s="142" t="s">
        <v>126</v>
      </c>
    </row>
    <row r="126" spans="2:51" s="13" customFormat="1" hidden="1" outlineLevel="2">
      <c r="B126" s="141"/>
      <c r="D126" s="136" t="s">
        <v>138</v>
      </c>
      <c r="E126" s="142" t="s">
        <v>3</v>
      </c>
      <c r="F126" s="143" t="s">
        <v>157</v>
      </c>
      <c r="H126" s="144">
        <v>0.51</v>
      </c>
      <c r="L126" s="141"/>
      <c r="M126" s="145"/>
      <c r="T126" s="146"/>
      <c r="AT126" s="142" t="s">
        <v>138</v>
      </c>
      <c r="AU126" s="142" t="s">
        <v>84</v>
      </c>
      <c r="AV126" s="13" t="s">
        <v>84</v>
      </c>
      <c r="AW126" s="13" t="s">
        <v>36</v>
      </c>
      <c r="AX126" s="13" t="s">
        <v>77</v>
      </c>
      <c r="AY126" s="142" t="s">
        <v>126</v>
      </c>
    </row>
    <row r="127" spans="2:51" s="12" customFormat="1" hidden="1" outlineLevel="2">
      <c r="B127" s="135"/>
      <c r="D127" s="136" t="s">
        <v>138</v>
      </c>
      <c r="E127" s="137" t="s">
        <v>3</v>
      </c>
      <c r="F127" s="138" t="s">
        <v>158</v>
      </c>
      <c r="H127" s="137" t="s">
        <v>3</v>
      </c>
      <c r="L127" s="135"/>
      <c r="M127" s="139"/>
      <c r="T127" s="140"/>
      <c r="AT127" s="137" t="s">
        <v>138</v>
      </c>
      <c r="AU127" s="137" t="s">
        <v>84</v>
      </c>
      <c r="AV127" s="12" t="s">
        <v>82</v>
      </c>
      <c r="AW127" s="12" t="s">
        <v>36</v>
      </c>
      <c r="AX127" s="12" t="s">
        <v>77</v>
      </c>
      <c r="AY127" s="137" t="s">
        <v>126</v>
      </c>
    </row>
    <row r="128" spans="2:51" s="13" customFormat="1" hidden="1" outlineLevel="2">
      <c r="B128" s="141"/>
      <c r="D128" s="136" t="s">
        <v>138</v>
      </c>
      <c r="E128" s="142" t="s">
        <v>3</v>
      </c>
      <c r="F128" s="143" t="s">
        <v>159</v>
      </c>
      <c r="H128" s="144">
        <v>0</v>
      </c>
      <c r="L128" s="141"/>
      <c r="M128" s="145"/>
      <c r="T128" s="146"/>
      <c r="AT128" s="142" t="s">
        <v>138</v>
      </c>
      <c r="AU128" s="142" t="s">
        <v>84</v>
      </c>
      <c r="AV128" s="13" t="s">
        <v>84</v>
      </c>
      <c r="AW128" s="13" t="s">
        <v>36</v>
      </c>
      <c r="AX128" s="13" t="s">
        <v>77</v>
      </c>
      <c r="AY128" s="142" t="s">
        <v>126</v>
      </c>
    </row>
    <row r="129" spans="2:65" s="13" customFormat="1" hidden="1" outlineLevel="2">
      <c r="B129" s="141"/>
      <c r="D129" s="136" t="s">
        <v>138</v>
      </c>
      <c r="E129" s="142" t="s">
        <v>3</v>
      </c>
      <c r="F129" s="143" t="s">
        <v>160</v>
      </c>
      <c r="H129" s="144">
        <v>0.27</v>
      </c>
      <c r="L129" s="141"/>
      <c r="M129" s="145"/>
      <c r="T129" s="146"/>
      <c r="AT129" s="142" t="s">
        <v>138</v>
      </c>
      <c r="AU129" s="142" t="s">
        <v>84</v>
      </c>
      <c r="AV129" s="13" t="s">
        <v>84</v>
      </c>
      <c r="AW129" s="13" t="s">
        <v>36</v>
      </c>
      <c r="AX129" s="13" t="s">
        <v>77</v>
      </c>
      <c r="AY129" s="142" t="s">
        <v>126</v>
      </c>
    </row>
    <row r="130" spans="2:65" s="14" customFormat="1" hidden="1" outlineLevel="2">
      <c r="B130" s="147"/>
      <c r="D130" s="136" t="s">
        <v>138</v>
      </c>
      <c r="E130" s="148" t="s">
        <v>3</v>
      </c>
      <c r="F130" s="149" t="s">
        <v>143</v>
      </c>
      <c r="H130" s="150">
        <v>14.08</v>
      </c>
      <c r="L130" s="147"/>
      <c r="M130" s="151"/>
      <c r="T130" s="152"/>
      <c r="AT130" s="148" t="s">
        <v>138</v>
      </c>
      <c r="AU130" s="148" t="s">
        <v>84</v>
      </c>
      <c r="AV130" s="14" t="s">
        <v>134</v>
      </c>
      <c r="AW130" s="14" t="s">
        <v>36</v>
      </c>
      <c r="AX130" s="14" t="s">
        <v>82</v>
      </c>
      <c r="AY130" s="148" t="s">
        <v>126</v>
      </c>
    </row>
    <row r="131" spans="2:65" s="1" customFormat="1" ht="37.9" customHeight="1" collapsed="1">
      <c r="B131" s="119"/>
      <c r="C131" s="120" t="s">
        <v>127</v>
      </c>
      <c r="D131" s="120" t="s">
        <v>129</v>
      </c>
      <c r="E131" s="121" t="s">
        <v>161</v>
      </c>
      <c r="F131" s="122" t="s">
        <v>162</v>
      </c>
      <c r="G131" s="123" t="s">
        <v>148</v>
      </c>
      <c r="H131" s="124">
        <f>223.83*2</f>
        <v>447.66</v>
      </c>
      <c r="I131" s="125"/>
      <c r="J131" s="125">
        <f>ROUND(I131*H131,2)</f>
        <v>0</v>
      </c>
      <c r="K131" s="122" t="s">
        <v>133</v>
      </c>
      <c r="L131" s="30"/>
      <c r="M131" s="126" t="s">
        <v>3</v>
      </c>
      <c r="N131" s="127" t="s">
        <v>48</v>
      </c>
      <c r="O131" s="128">
        <v>0.47399999999999998</v>
      </c>
      <c r="P131" s="128">
        <f>O131*H131</f>
        <v>212.19084000000001</v>
      </c>
      <c r="Q131" s="128">
        <v>2.0480000000000002E-2</v>
      </c>
      <c r="R131" s="128">
        <f>Q131*H131</f>
        <v>9.1680768000000015</v>
      </c>
      <c r="S131" s="128">
        <v>0</v>
      </c>
      <c r="T131" s="129">
        <f>S131*H131</f>
        <v>0</v>
      </c>
      <c r="AR131" s="130" t="s">
        <v>134</v>
      </c>
      <c r="AT131" s="130" t="s">
        <v>129</v>
      </c>
      <c r="AU131" s="130" t="s">
        <v>84</v>
      </c>
      <c r="AY131" s="18" t="s">
        <v>126</v>
      </c>
      <c r="BE131" s="131">
        <f>IF(N131="základní",J131,0)</f>
        <v>0</v>
      </c>
      <c r="BF131" s="131">
        <f>IF(N131="snížená",J131,0)</f>
        <v>0</v>
      </c>
      <c r="BG131" s="131">
        <f>IF(N131="zákl. přenesená",J131,0)</f>
        <v>0</v>
      </c>
      <c r="BH131" s="131">
        <f>IF(N131="sníž. přenesená",J131,0)</f>
        <v>0</v>
      </c>
      <c r="BI131" s="131">
        <f>IF(N131="nulová",J131,0)</f>
        <v>0</v>
      </c>
      <c r="BJ131" s="18" t="s">
        <v>82</v>
      </c>
      <c r="BK131" s="131">
        <f>ROUND(I131*H131,2)</f>
        <v>0</v>
      </c>
      <c r="BL131" s="18" t="s">
        <v>134</v>
      </c>
      <c r="BM131" s="130" t="s">
        <v>163</v>
      </c>
    </row>
    <row r="132" spans="2:65" s="1" customFormat="1" hidden="1" outlineLevel="1">
      <c r="B132" s="30"/>
      <c r="D132" s="132" t="s">
        <v>136</v>
      </c>
      <c r="F132" s="133" t="s">
        <v>164</v>
      </c>
      <c r="L132" s="30"/>
      <c r="M132" s="134"/>
      <c r="T132" s="51"/>
      <c r="AT132" s="18" t="s">
        <v>136</v>
      </c>
      <c r="AU132" s="18" t="s">
        <v>84</v>
      </c>
    </row>
    <row r="133" spans="2:65" s="12" customFormat="1" hidden="1" outlineLevel="1">
      <c r="B133" s="135"/>
      <c r="D133" s="136" t="s">
        <v>138</v>
      </c>
      <c r="E133" s="137" t="s">
        <v>3</v>
      </c>
      <c r="F133" s="138" t="s">
        <v>139</v>
      </c>
      <c r="H133" s="137" t="s">
        <v>3</v>
      </c>
      <c r="L133" s="135"/>
      <c r="M133" s="139"/>
      <c r="T133" s="140"/>
      <c r="AT133" s="137" t="s">
        <v>138</v>
      </c>
      <c r="AU133" s="137" t="s">
        <v>84</v>
      </c>
      <c r="AV133" s="12" t="s">
        <v>82</v>
      </c>
      <c r="AW133" s="12" t="s">
        <v>36</v>
      </c>
      <c r="AX133" s="12" t="s">
        <v>77</v>
      </c>
      <c r="AY133" s="137" t="s">
        <v>126</v>
      </c>
    </row>
    <row r="134" spans="2:65" s="12" customFormat="1" hidden="1" outlineLevel="1">
      <c r="B134" s="135"/>
      <c r="D134" s="136" t="s">
        <v>138</v>
      </c>
      <c r="E134" s="137" t="s">
        <v>3</v>
      </c>
      <c r="F134" s="138" t="s">
        <v>140</v>
      </c>
      <c r="H134" s="137" t="s">
        <v>3</v>
      </c>
      <c r="L134" s="135"/>
      <c r="M134" s="139"/>
      <c r="T134" s="140"/>
      <c r="AT134" s="137" t="s">
        <v>138</v>
      </c>
      <c r="AU134" s="137" t="s">
        <v>84</v>
      </c>
      <c r="AV134" s="12" t="s">
        <v>82</v>
      </c>
      <c r="AW134" s="12" t="s">
        <v>36</v>
      </c>
      <c r="AX134" s="12" t="s">
        <v>77</v>
      </c>
      <c r="AY134" s="137" t="s">
        <v>126</v>
      </c>
    </row>
    <row r="135" spans="2:65" s="12" customFormat="1" hidden="1" outlineLevel="1">
      <c r="B135" s="135"/>
      <c r="D135" s="136" t="s">
        <v>138</v>
      </c>
      <c r="E135" s="137" t="s">
        <v>3</v>
      </c>
      <c r="F135" s="138" t="s">
        <v>165</v>
      </c>
      <c r="H135" s="137" t="s">
        <v>3</v>
      </c>
      <c r="L135" s="135"/>
      <c r="M135" s="139"/>
      <c r="T135" s="140"/>
      <c r="AT135" s="137" t="s">
        <v>138</v>
      </c>
      <c r="AU135" s="137" t="s">
        <v>84</v>
      </c>
      <c r="AV135" s="12" t="s">
        <v>82</v>
      </c>
      <c r="AW135" s="12" t="s">
        <v>36</v>
      </c>
      <c r="AX135" s="12" t="s">
        <v>77</v>
      </c>
      <c r="AY135" s="137" t="s">
        <v>126</v>
      </c>
    </row>
    <row r="136" spans="2:65" s="13" customFormat="1" hidden="1" outlineLevel="1">
      <c r="B136" s="141"/>
      <c r="D136" s="136" t="s">
        <v>138</v>
      </c>
      <c r="E136" s="142" t="s">
        <v>3</v>
      </c>
      <c r="F136" s="143" t="s">
        <v>166</v>
      </c>
      <c r="H136" s="144">
        <v>11.56</v>
      </c>
      <c r="L136" s="141"/>
      <c r="M136" s="145"/>
      <c r="T136" s="146"/>
      <c r="AT136" s="142" t="s">
        <v>138</v>
      </c>
      <c r="AU136" s="142" t="s">
        <v>84</v>
      </c>
      <c r="AV136" s="13" t="s">
        <v>84</v>
      </c>
      <c r="AW136" s="13" t="s">
        <v>36</v>
      </c>
      <c r="AX136" s="13" t="s">
        <v>77</v>
      </c>
      <c r="AY136" s="142" t="s">
        <v>126</v>
      </c>
    </row>
    <row r="137" spans="2:65" s="13" customFormat="1" hidden="1" outlineLevel="1">
      <c r="B137" s="141"/>
      <c r="D137" s="136" t="s">
        <v>138</v>
      </c>
      <c r="E137" s="142" t="s">
        <v>3</v>
      </c>
      <c r="F137" s="143" t="s">
        <v>167</v>
      </c>
      <c r="H137" s="144">
        <v>12.44</v>
      </c>
      <c r="L137" s="141"/>
      <c r="M137" s="145"/>
      <c r="T137" s="146"/>
      <c r="AT137" s="142" t="s">
        <v>138</v>
      </c>
      <c r="AU137" s="142" t="s">
        <v>84</v>
      </c>
      <c r="AV137" s="13" t="s">
        <v>84</v>
      </c>
      <c r="AW137" s="13" t="s">
        <v>36</v>
      </c>
      <c r="AX137" s="13" t="s">
        <v>77</v>
      </c>
      <c r="AY137" s="142" t="s">
        <v>126</v>
      </c>
    </row>
    <row r="138" spans="2:65" s="13" customFormat="1" hidden="1" outlineLevel="1">
      <c r="B138" s="141"/>
      <c r="D138" s="136" t="s">
        <v>138</v>
      </c>
      <c r="E138" s="142" t="s">
        <v>3</v>
      </c>
      <c r="F138" s="143" t="s">
        <v>168</v>
      </c>
      <c r="H138" s="144">
        <v>8.16</v>
      </c>
      <c r="L138" s="141"/>
      <c r="M138" s="145"/>
      <c r="T138" s="146"/>
      <c r="AT138" s="142" t="s">
        <v>138</v>
      </c>
      <c r="AU138" s="142" t="s">
        <v>84</v>
      </c>
      <c r="AV138" s="13" t="s">
        <v>84</v>
      </c>
      <c r="AW138" s="13" t="s">
        <v>36</v>
      </c>
      <c r="AX138" s="13" t="s">
        <v>77</v>
      </c>
      <c r="AY138" s="142" t="s">
        <v>126</v>
      </c>
    </row>
    <row r="139" spans="2:65" s="13" customFormat="1" ht="22.5" hidden="1" outlineLevel="1">
      <c r="B139" s="141"/>
      <c r="D139" s="136" t="s">
        <v>138</v>
      </c>
      <c r="E139" s="142" t="s">
        <v>3</v>
      </c>
      <c r="F139" s="143" t="s">
        <v>169</v>
      </c>
      <c r="H139" s="144">
        <v>17.760000000000002</v>
      </c>
      <c r="L139" s="141"/>
      <c r="M139" s="145"/>
      <c r="T139" s="146"/>
      <c r="AT139" s="142" t="s">
        <v>138</v>
      </c>
      <c r="AU139" s="142" t="s">
        <v>84</v>
      </c>
      <c r="AV139" s="13" t="s">
        <v>84</v>
      </c>
      <c r="AW139" s="13" t="s">
        <v>36</v>
      </c>
      <c r="AX139" s="13" t="s">
        <v>77</v>
      </c>
      <c r="AY139" s="142" t="s">
        <v>126</v>
      </c>
    </row>
    <row r="140" spans="2:65" s="13" customFormat="1" hidden="1" outlineLevel="1">
      <c r="B140" s="141"/>
      <c r="D140" s="136" t="s">
        <v>138</v>
      </c>
      <c r="E140" s="142" t="s">
        <v>3</v>
      </c>
      <c r="F140" s="143" t="s">
        <v>170</v>
      </c>
      <c r="H140" s="144">
        <v>4.6500000000000004</v>
      </c>
      <c r="L140" s="141"/>
      <c r="M140" s="145"/>
      <c r="T140" s="146"/>
      <c r="AT140" s="142" t="s">
        <v>138</v>
      </c>
      <c r="AU140" s="142" t="s">
        <v>84</v>
      </c>
      <c r="AV140" s="13" t="s">
        <v>84</v>
      </c>
      <c r="AW140" s="13" t="s">
        <v>36</v>
      </c>
      <c r="AX140" s="13" t="s">
        <v>77</v>
      </c>
      <c r="AY140" s="142" t="s">
        <v>126</v>
      </c>
    </row>
    <row r="141" spans="2:65" s="13" customFormat="1" hidden="1" outlineLevel="1">
      <c r="B141" s="141"/>
      <c r="D141" s="136" t="s">
        <v>138</v>
      </c>
      <c r="E141" s="142" t="s">
        <v>3</v>
      </c>
      <c r="F141" s="143" t="s">
        <v>171</v>
      </c>
      <c r="H141" s="144">
        <v>4</v>
      </c>
      <c r="L141" s="141"/>
      <c r="M141" s="145"/>
      <c r="T141" s="146"/>
      <c r="AT141" s="142" t="s">
        <v>138</v>
      </c>
      <c r="AU141" s="142" t="s">
        <v>84</v>
      </c>
      <c r="AV141" s="13" t="s">
        <v>84</v>
      </c>
      <c r="AW141" s="13" t="s">
        <v>36</v>
      </c>
      <c r="AX141" s="13" t="s">
        <v>77</v>
      </c>
      <c r="AY141" s="142" t="s">
        <v>126</v>
      </c>
    </row>
    <row r="142" spans="2:65" s="15" customFormat="1" hidden="1" outlineLevel="1">
      <c r="B142" s="153"/>
      <c r="D142" s="136" t="s">
        <v>138</v>
      </c>
      <c r="E142" s="154" t="s">
        <v>3</v>
      </c>
      <c r="F142" s="155" t="s">
        <v>172</v>
      </c>
      <c r="H142" s="156">
        <v>58.57</v>
      </c>
      <c r="L142" s="153"/>
      <c r="M142" s="157"/>
      <c r="T142" s="158"/>
      <c r="AT142" s="154" t="s">
        <v>138</v>
      </c>
      <c r="AU142" s="154" t="s">
        <v>84</v>
      </c>
      <c r="AV142" s="15" t="s">
        <v>127</v>
      </c>
      <c r="AW142" s="15" t="s">
        <v>36</v>
      </c>
      <c r="AX142" s="15" t="s">
        <v>77</v>
      </c>
      <c r="AY142" s="154" t="s">
        <v>126</v>
      </c>
    </row>
    <row r="143" spans="2:65" s="12" customFormat="1" hidden="1" outlineLevel="1">
      <c r="B143" s="135"/>
      <c r="D143" s="136" t="s">
        <v>138</v>
      </c>
      <c r="E143" s="137" t="s">
        <v>3</v>
      </c>
      <c r="F143" s="138" t="s">
        <v>154</v>
      </c>
      <c r="H143" s="137" t="s">
        <v>3</v>
      </c>
      <c r="L143" s="135"/>
      <c r="M143" s="139"/>
      <c r="T143" s="140"/>
      <c r="AT143" s="137" t="s">
        <v>138</v>
      </c>
      <c r="AU143" s="137" t="s">
        <v>84</v>
      </c>
      <c r="AV143" s="12" t="s">
        <v>82</v>
      </c>
      <c r="AW143" s="12" t="s">
        <v>36</v>
      </c>
      <c r="AX143" s="12" t="s">
        <v>77</v>
      </c>
      <c r="AY143" s="137" t="s">
        <v>126</v>
      </c>
    </row>
    <row r="144" spans="2:65" s="12" customFormat="1" hidden="1" outlineLevel="1">
      <c r="B144" s="135"/>
      <c r="D144" s="136" t="s">
        <v>138</v>
      </c>
      <c r="E144" s="137" t="s">
        <v>3</v>
      </c>
      <c r="F144" s="138" t="s">
        <v>173</v>
      </c>
      <c r="H144" s="137" t="s">
        <v>3</v>
      </c>
      <c r="L144" s="135"/>
      <c r="M144" s="139"/>
      <c r="T144" s="140"/>
      <c r="AT144" s="137" t="s">
        <v>138</v>
      </c>
      <c r="AU144" s="137" t="s">
        <v>84</v>
      </c>
      <c r="AV144" s="12" t="s">
        <v>82</v>
      </c>
      <c r="AW144" s="12" t="s">
        <v>36</v>
      </c>
      <c r="AX144" s="12" t="s">
        <v>77</v>
      </c>
      <c r="AY144" s="137" t="s">
        <v>126</v>
      </c>
    </row>
    <row r="145" spans="2:51" s="13" customFormat="1" ht="22.5" hidden="1" outlineLevel="1">
      <c r="B145" s="141"/>
      <c r="D145" s="136" t="s">
        <v>138</v>
      </c>
      <c r="E145" s="142" t="s">
        <v>3</v>
      </c>
      <c r="F145" s="143" t="s">
        <v>174</v>
      </c>
      <c r="H145" s="144">
        <v>19.48</v>
      </c>
      <c r="L145" s="141"/>
      <c r="M145" s="145"/>
      <c r="T145" s="146"/>
      <c r="AT145" s="142" t="s">
        <v>138</v>
      </c>
      <c r="AU145" s="142" t="s">
        <v>84</v>
      </c>
      <c r="AV145" s="13" t="s">
        <v>84</v>
      </c>
      <c r="AW145" s="13" t="s">
        <v>36</v>
      </c>
      <c r="AX145" s="13" t="s">
        <v>77</v>
      </c>
      <c r="AY145" s="142" t="s">
        <v>126</v>
      </c>
    </row>
    <row r="146" spans="2:51" s="13" customFormat="1" ht="22.5" hidden="1" outlineLevel="1">
      <c r="B146" s="141"/>
      <c r="D146" s="136" t="s">
        <v>138</v>
      </c>
      <c r="E146" s="142" t="s">
        <v>3</v>
      </c>
      <c r="F146" s="143" t="s">
        <v>175</v>
      </c>
      <c r="H146" s="144">
        <v>13.78</v>
      </c>
      <c r="L146" s="141"/>
      <c r="M146" s="145"/>
      <c r="T146" s="146"/>
      <c r="AT146" s="142" t="s">
        <v>138</v>
      </c>
      <c r="AU146" s="142" t="s">
        <v>84</v>
      </c>
      <c r="AV146" s="13" t="s">
        <v>84</v>
      </c>
      <c r="AW146" s="13" t="s">
        <v>36</v>
      </c>
      <c r="AX146" s="13" t="s">
        <v>77</v>
      </c>
      <c r="AY146" s="142" t="s">
        <v>126</v>
      </c>
    </row>
    <row r="147" spans="2:51" s="13" customFormat="1" ht="22.5" hidden="1" outlineLevel="1">
      <c r="B147" s="141"/>
      <c r="D147" s="136" t="s">
        <v>138</v>
      </c>
      <c r="E147" s="142" t="s">
        <v>3</v>
      </c>
      <c r="F147" s="143" t="s">
        <v>176</v>
      </c>
      <c r="H147" s="144">
        <v>15.88</v>
      </c>
      <c r="L147" s="141"/>
      <c r="M147" s="145"/>
      <c r="T147" s="146"/>
      <c r="AT147" s="142" t="s">
        <v>138</v>
      </c>
      <c r="AU147" s="142" t="s">
        <v>84</v>
      </c>
      <c r="AV147" s="13" t="s">
        <v>84</v>
      </c>
      <c r="AW147" s="13" t="s">
        <v>36</v>
      </c>
      <c r="AX147" s="13" t="s">
        <v>77</v>
      </c>
      <c r="AY147" s="142" t="s">
        <v>126</v>
      </c>
    </row>
    <row r="148" spans="2:51" s="13" customFormat="1" hidden="1" outlineLevel="1">
      <c r="B148" s="141"/>
      <c r="D148" s="136" t="s">
        <v>138</v>
      </c>
      <c r="E148" s="142" t="s">
        <v>3</v>
      </c>
      <c r="F148" s="143" t="s">
        <v>177</v>
      </c>
      <c r="H148" s="144">
        <v>4</v>
      </c>
      <c r="L148" s="141"/>
      <c r="M148" s="145"/>
      <c r="T148" s="146"/>
      <c r="AT148" s="142" t="s">
        <v>138</v>
      </c>
      <c r="AU148" s="142" t="s">
        <v>84</v>
      </c>
      <c r="AV148" s="13" t="s">
        <v>84</v>
      </c>
      <c r="AW148" s="13" t="s">
        <v>36</v>
      </c>
      <c r="AX148" s="13" t="s">
        <v>77</v>
      </c>
      <c r="AY148" s="142" t="s">
        <v>126</v>
      </c>
    </row>
    <row r="149" spans="2:51" s="15" customFormat="1" hidden="1" outlineLevel="1">
      <c r="B149" s="153"/>
      <c r="D149" s="136" t="s">
        <v>138</v>
      </c>
      <c r="E149" s="154" t="s">
        <v>3</v>
      </c>
      <c r="F149" s="155" t="s">
        <v>172</v>
      </c>
      <c r="H149" s="156">
        <v>53.14</v>
      </c>
      <c r="L149" s="153"/>
      <c r="M149" s="157"/>
      <c r="T149" s="158"/>
      <c r="AT149" s="154" t="s">
        <v>138</v>
      </c>
      <c r="AU149" s="154" t="s">
        <v>84</v>
      </c>
      <c r="AV149" s="15" t="s">
        <v>127</v>
      </c>
      <c r="AW149" s="15" t="s">
        <v>36</v>
      </c>
      <c r="AX149" s="15" t="s">
        <v>77</v>
      </c>
      <c r="AY149" s="154" t="s">
        <v>126</v>
      </c>
    </row>
    <row r="150" spans="2:51" s="12" customFormat="1" hidden="1" outlineLevel="1">
      <c r="B150" s="135"/>
      <c r="D150" s="136" t="s">
        <v>138</v>
      </c>
      <c r="E150" s="137" t="s">
        <v>3</v>
      </c>
      <c r="F150" s="138" t="s">
        <v>141</v>
      </c>
      <c r="H150" s="137" t="s">
        <v>3</v>
      </c>
      <c r="L150" s="135"/>
      <c r="M150" s="139"/>
      <c r="T150" s="140"/>
      <c r="AT150" s="137" t="s">
        <v>138</v>
      </c>
      <c r="AU150" s="137" t="s">
        <v>84</v>
      </c>
      <c r="AV150" s="12" t="s">
        <v>82</v>
      </c>
      <c r="AW150" s="12" t="s">
        <v>36</v>
      </c>
      <c r="AX150" s="12" t="s">
        <v>77</v>
      </c>
      <c r="AY150" s="137" t="s">
        <v>126</v>
      </c>
    </row>
    <row r="151" spans="2:51" s="12" customFormat="1" hidden="1" outlineLevel="1">
      <c r="B151" s="135"/>
      <c r="D151" s="136" t="s">
        <v>138</v>
      </c>
      <c r="E151" s="137" t="s">
        <v>3</v>
      </c>
      <c r="F151" s="138" t="s">
        <v>178</v>
      </c>
      <c r="H151" s="137" t="s">
        <v>3</v>
      </c>
      <c r="L151" s="135"/>
      <c r="M151" s="139"/>
      <c r="T151" s="140"/>
      <c r="AT151" s="137" t="s">
        <v>138</v>
      </c>
      <c r="AU151" s="137" t="s">
        <v>84</v>
      </c>
      <c r="AV151" s="12" t="s">
        <v>82</v>
      </c>
      <c r="AW151" s="12" t="s">
        <v>36</v>
      </c>
      <c r="AX151" s="12" t="s">
        <v>77</v>
      </c>
      <c r="AY151" s="137" t="s">
        <v>126</v>
      </c>
    </row>
    <row r="152" spans="2:51" s="13" customFormat="1" ht="22.5" hidden="1" outlineLevel="1">
      <c r="B152" s="141"/>
      <c r="D152" s="136" t="s">
        <v>138</v>
      </c>
      <c r="E152" s="142" t="s">
        <v>3</v>
      </c>
      <c r="F152" s="143" t="s">
        <v>174</v>
      </c>
      <c r="H152" s="144">
        <v>19.48</v>
      </c>
      <c r="L152" s="141"/>
      <c r="M152" s="145"/>
      <c r="T152" s="146"/>
      <c r="AT152" s="142" t="s">
        <v>138</v>
      </c>
      <c r="AU152" s="142" t="s">
        <v>84</v>
      </c>
      <c r="AV152" s="13" t="s">
        <v>84</v>
      </c>
      <c r="AW152" s="13" t="s">
        <v>36</v>
      </c>
      <c r="AX152" s="13" t="s">
        <v>77</v>
      </c>
      <c r="AY152" s="142" t="s">
        <v>126</v>
      </c>
    </row>
    <row r="153" spans="2:51" s="13" customFormat="1" ht="22.5" hidden="1" outlineLevel="1">
      <c r="B153" s="141"/>
      <c r="D153" s="136" t="s">
        <v>138</v>
      </c>
      <c r="E153" s="142" t="s">
        <v>3</v>
      </c>
      <c r="F153" s="143" t="s">
        <v>179</v>
      </c>
      <c r="H153" s="144">
        <v>13.72</v>
      </c>
      <c r="L153" s="141"/>
      <c r="M153" s="145"/>
      <c r="T153" s="146"/>
      <c r="AT153" s="142" t="s">
        <v>138</v>
      </c>
      <c r="AU153" s="142" t="s">
        <v>84</v>
      </c>
      <c r="AV153" s="13" t="s">
        <v>84</v>
      </c>
      <c r="AW153" s="13" t="s">
        <v>36</v>
      </c>
      <c r="AX153" s="13" t="s">
        <v>77</v>
      </c>
      <c r="AY153" s="142" t="s">
        <v>126</v>
      </c>
    </row>
    <row r="154" spans="2:51" s="13" customFormat="1" ht="22.5" hidden="1" outlineLevel="1">
      <c r="B154" s="141"/>
      <c r="D154" s="136" t="s">
        <v>138</v>
      </c>
      <c r="E154" s="142" t="s">
        <v>3</v>
      </c>
      <c r="F154" s="143" t="s">
        <v>180</v>
      </c>
      <c r="H154" s="144">
        <v>15.96</v>
      </c>
      <c r="L154" s="141"/>
      <c r="M154" s="145"/>
      <c r="T154" s="146"/>
      <c r="AT154" s="142" t="s">
        <v>138</v>
      </c>
      <c r="AU154" s="142" t="s">
        <v>84</v>
      </c>
      <c r="AV154" s="13" t="s">
        <v>84</v>
      </c>
      <c r="AW154" s="13" t="s">
        <v>36</v>
      </c>
      <c r="AX154" s="13" t="s">
        <v>77</v>
      </c>
      <c r="AY154" s="142" t="s">
        <v>126</v>
      </c>
    </row>
    <row r="155" spans="2:51" s="13" customFormat="1" hidden="1" outlineLevel="1">
      <c r="B155" s="141"/>
      <c r="D155" s="136" t="s">
        <v>138</v>
      </c>
      <c r="E155" s="142" t="s">
        <v>3</v>
      </c>
      <c r="F155" s="143" t="s">
        <v>181</v>
      </c>
      <c r="H155" s="144">
        <v>8</v>
      </c>
      <c r="L155" s="141"/>
      <c r="M155" s="145"/>
      <c r="T155" s="146"/>
      <c r="AT155" s="142" t="s">
        <v>138</v>
      </c>
      <c r="AU155" s="142" t="s">
        <v>84</v>
      </c>
      <c r="AV155" s="13" t="s">
        <v>84</v>
      </c>
      <c r="AW155" s="13" t="s">
        <v>36</v>
      </c>
      <c r="AX155" s="13" t="s">
        <v>77</v>
      </c>
      <c r="AY155" s="142" t="s">
        <v>126</v>
      </c>
    </row>
    <row r="156" spans="2:51" s="15" customFormat="1" hidden="1" outlineLevel="1">
      <c r="B156" s="153"/>
      <c r="D156" s="136" t="s">
        <v>138</v>
      </c>
      <c r="E156" s="154" t="s">
        <v>3</v>
      </c>
      <c r="F156" s="155" t="s">
        <v>172</v>
      </c>
      <c r="H156" s="156">
        <v>57.16</v>
      </c>
      <c r="L156" s="153"/>
      <c r="M156" s="157"/>
      <c r="T156" s="158"/>
      <c r="AT156" s="154" t="s">
        <v>138</v>
      </c>
      <c r="AU156" s="154" t="s">
        <v>84</v>
      </c>
      <c r="AV156" s="15" t="s">
        <v>127</v>
      </c>
      <c r="AW156" s="15" t="s">
        <v>36</v>
      </c>
      <c r="AX156" s="15" t="s">
        <v>77</v>
      </c>
      <c r="AY156" s="154" t="s">
        <v>126</v>
      </c>
    </row>
    <row r="157" spans="2:51" s="12" customFormat="1" hidden="1" outlineLevel="1">
      <c r="B157" s="135"/>
      <c r="D157" s="136" t="s">
        <v>138</v>
      </c>
      <c r="E157" s="137" t="s">
        <v>3</v>
      </c>
      <c r="F157" s="138" t="s">
        <v>142</v>
      </c>
      <c r="H157" s="137" t="s">
        <v>3</v>
      </c>
      <c r="L157" s="135"/>
      <c r="M157" s="139"/>
      <c r="T157" s="140"/>
      <c r="AT157" s="137" t="s">
        <v>138</v>
      </c>
      <c r="AU157" s="137" t="s">
        <v>84</v>
      </c>
      <c r="AV157" s="12" t="s">
        <v>82</v>
      </c>
      <c r="AW157" s="12" t="s">
        <v>36</v>
      </c>
      <c r="AX157" s="12" t="s">
        <v>77</v>
      </c>
      <c r="AY157" s="137" t="s">
        <v>126</v>
      </c>
    </row>
    <row r="158" spans="2:51" s="13" customFormat="1" hidden="1" outlineLevel="1">
      <c r="B158" s="141"/>
      <c r="D158" s="136" t="s">
        <v>138</v>
      </c>
      <c r="E158" s="142" t="s">
        <v>3</v>
      </c>
      <c r="F158" s="143" t="s">
        <v>182</v>
      </c>
      <c r="H158" s="144">
        <v>6.5</v>
      </c>
      <c r="L158" s="141"/>
      <c r="M158" s="145"/>
      <c r="T158" s="146"/>
      <c r="AT158" s="142" t="s">
        <v>138</v>
      </c>
      <c r="AU158" s="142" t="s">
        <v>84</v>
      </c>
      <c r="AV158" s="13" t="s">
        <v>84</v>
      </c>
      <c r="AW158" s="13" t="s">
        <v>36</v>
      </c>
      <c r="AX158" s="13" t="s">
        <v>77</v>
      </c>
      <c r="AY158" s="142" t="s">
        <v>126</v>
      </c>
    </row>
    <row r="159" spans="2:51" s="15" customFormat="1" hidden="1" outlineLevel="1">
      <c r="B159" s="153"/>
      <c r="D159" s="136" t="s">
        <v>138</v>
      </c>
      <c r="E159" s="154" t="s">
        <v>3</v>
      </c>
      <c r="F159" s="155" t="s">
        <v>172</v>
      </c>
      <c r="H159" s="156">
        <v>6.5</v>
      </c>
      <c r="L159" s="153"/>
      <c r="M159" s="157"/>
      <c r="T159" s="158"/>
      <c r="AT159" s="154" t="s">
        <v>138</v>
      </c>
      <c r="AU159" s="154" t="s">
        <v>84</v>
      </c>
      <c r="AV159" s="15" t="s">
        <v>127</v>
      </c>
      <c r="AW159" s="15" t="s">
        <v>36</v>
      </c>
      <c r="AX159" s="15" t="s">
        <v>77</v>
      </c>
      <c r="AY159" s="154" t="s">
        <v>126</v>
      </c>
    </row>
    <row r="160" spans="2:51" s="12" customFormat="1" hidden="1" outlineLevel="1">
      <c r="B160" s="135"/>
      <c r="D160" s="136" t="s">
        <v>138</v>
      </c>
      <c r="E160" s="137" t="s">
        <v>3</v>
      </c>
      <c r="F160" s="138" t="s">
        <v>158</v>
      </c>
      <c r="H160" s="137" t="s">
        <v>3</v>
      </c>
      <c r="L160" s="135"/>
      <c r="M160" s="139"/>
      <c r="T160" s="140"/>
      <c r="AT160" s="137" t="s">
        <v>138</v>
      </c>
      <c r="AU160" s="137" t="s">
        <v>84</v>
      </c>
      <c r="AV160" s="12" t="s">
        <v>82</v>
      </c>
      <c r="AW160" s="12" t="s">
        <v>36</v>
      </c>
      <c r="AX160" s="12" t="s">
        <v>77</v>
      </c>
      <c r="AY160" s="137" t="s">
        <v>126</v>
      </c>
    </row>
    <row r="161" spans="2:65" s="12" customFormat="1" hidden="1" outlineLevel="1">
      <c r="B161" s="135"/>
      <c r="D161" s="136" t="s">
        <v>138</v>
      </c>
      <c r="E161" s="137" t="s">
        <v>3</v>
      </c>
      <c r="F161" s="138" t="s">
        <v>183</v>
      </c>
      <c r="H161" s="137" t="s">
        <v>3</v>
      </c>
      <c r="L161" s="135"/>
      <c r="M161" s="139"/>
      <c r="T161" s="140"/>
      <c r="AT161" s="137" t="s">
        <v>138</v>
      </c>
      <c r="AU161" s="137" t="s">
        <v>84</v>
      </c>
      <c r="AV161" s="12" t="s">
        <v>82</v>
      </c>
      <c r="AW161" s="12" t="s">
        <v>36</v>
      </c>
      <c r="AX161" s="12" t="s">
        <v>77</v>
      </c>
      <c r="AY161" s="137" t="s">
        <v>126</v>
      </c>
    </row>
    <row r="162" spans="2:65" s="13" customFormat="1" hidden="1" outlineLevel="1">
      <c r="B162" s="141"/>
      <c r="D162" s="136" t="s">
        <v>138</v>
      </c>
      <c r="E162" s="142" t="s">
        <v>3</v>
      </c>
      <c r="F162" s="143" t="s">
        <v>184</v>
      </c>
      <c r="H162" s="144">
        <v>14.72</v>
      </c>
      <c r="L162" s="141"/>
      <c r="M162" s="145"/>
      <c r="T162" s="146"/>
      <c r="AT162" s="142" t="s">
        <v>138</v>
      </c>
      <c r="AU162" s="142" t="s">
        <v>84</v>
      </c>
      <c r="AV162" s="13" t="s">
        <v>84</v>
      </c>
      <c r="AW162" s="13" t="s">
        <v>36</v>
      </c>
      <c r="AX162" s="13" t="s">
        <v>77</v>
      </c>
      <c r="AY162" s="142" t="s">
        <v>126</v>
      </c>
    </row>
    <row r="163" spans="2:65" s="13" customFormat="1" hidden="1" outlineLevel="1">
      <c r="B163" s="141"/>
      <c r="D163" s="136" t="s">
        <v>138</v>
      </c>
      <c r="E163" s="142" t="s">
        <v>3</v>
      </c>
      <c r="F163" s="143" t="s">
        <v>185</v>
      </c>
      <c r="H163" s="144">
        <v>6.8</v>
      </c>
      <c r="L163" s="141"/>
      <c r="M163" s="145"/>
      <c r="T163" s="146"/>
      <c r="AT163" s="142" t="s">
        <v>138</v>
      </c>
      <c r="AU163" s="142" t="s">
        <v>84</v>
      </c>
      <c r="AV163" s="13" t="s">
        <v>84</v>
      </c>
      <c r="AW163" s="13" t="s">
        <v>36</v>
      </c>
      <c r="AX163" s="13" t="s">
        <v>77</v>
      </c>
      <c r="AY163" s="142" t="s">
        <v>126</v>
      </c>
    </row>
    <row r="164" spans="2:65" s="13" customFormat="1" ht="22.5" hidden="1" outlineLevel="1">
      <c r="B164" s="141"/>
      <c r="D164" s="136" t="s">
        <v>138</v>
      </c>
      <c r="E164" s="142" t="s">
        <v>3</v>
      </c>
      <c r="F164" s="143" t="s">
        <v>186</v>
      </c>
      <c r="H164" s="144">
        <v>16.940000000000001</v>
      </c>
      <c r="L164" s="141"/>
      <c r="M164" s="145"/>
      <c r="T164" s="146"/>
      <c r="AT164" s="142" t="s">
        <v>138</v>
      </c>
      <c r="AU164" s="142" t="s">
        <v>84</v>
      </c>
      <c r="AV164" s="13" t="s">
        <v>84</v>
      </c>
      <c r="AW164" s="13" t="s">
        <v>36</v>
      </c>
      <c r="AX164" s="13" t="s">
        <v>77</v>
      </c>
      <c r="AY164" s="142" t="s">
        <v>126</v>
      </c>
    </row>
    <row r="165" spans="2:65" s="13" customFormat="1" hidden="1" outlineLevel="1">
      <c r="B165" s="141"/>
      <c r="D165" s="136" t="s">
        <v>138</v>
      </c>
      <c r="E165" s="142" t="s">
        <v>3</v>
      </c>
      <c r="F165" s="143" t="s">
        <v>187</v>
      </c>
      <c r="H165" s="144">
        <v>10</v>
      </c>
      <c r="L165" s="141"/>
      <c r="M165" s="145"/>
      <c r="T165" s="146"/>
      <c r="AT165" s="142" t="s">
        <v>138</v>
      </c>
      <c r="AU165" s="142" t="s">
        <v>84</v>
      </c>
      <c r="AV165" s="13" t="s">
        <v>84</v>
      </c>
      <c r="AW165" s="13" t="s">
        <v>36</v>
      </c>
      <c r="AX165" s="13" t="s">
        <v>77</v>
      </c>
      <c r="AY165" s="142" t="s">
        <v>126</v>
      </c>
    </row>
    <row r="166" spans="2:65" s="15" customFormat="1" hidden="1" outlineLevel="1">
      <c r="B166" s="153"/>
      <c r="D166" s="136" t="s">
        <v>138</v>
      </c>
      <c r="E166" s="154" t="s">
        <v>3</v>
      </c>
      <c r="F166" s="155" t="s">
        <v>172</v>
      </c>
      <c r="H166" s="156">
        <v>48.46</v>
      </c>
      <c r="L166" s="153"/>
      <c r="M166" s="157"/>
      <c r="T166" s="158"/>
      <c r="AT166" s="154" t="s">
        <v>138</v>
      </c>
      <c r="AU166" s="154" t="s">
        <v>84</v>
      </c>
      <c r="AV166" s="15" t="s">
        <v>127</v>
      </c>
      <c r="AW166" s="15" t="s">
        <v>36</v>
      </c>
      <c r="AX166" s="15" t="s">
        <v>77</v>
      </c>
      <c r="AY166" s="154" t="s">
        <v>126</v>
      </c>
    </row>
    <row r="167" spans="2:65" s="14" customFormat="1" hidden="1" outlineLevel="1">
      <c r="B167" s="147"/>
      <c r="D167" s="136" t="s">
        <v>138</v>
      </c>
      <c r="E167" s="148" t="s">
        <v>3</v>
      </c>
      <c r="F167" s="149" t="s">
        <v>143</v>
      </c>
      <c r="H167" s="150">
        <v>223.83</v>
      </c>
      <c r="L167" s="147"/>
      <c r="M167" s="151"/>
      <c r="T167" s="152"/>
      <c r="AT167" s="148" t="s">
        <v>138</v>
      </c>
      <c r="AU167" s="148" t="s">
        <v>84</v>
      </c>
      <c r="AV167" s="14" t="s">
        <v>134</v>
      </c>
      <c r="AW167" s="14" t="s">
        <v>36</v>
      </c>
      <c r="AX167" s="14" t="s">
        <v>82</v>
      </c>
      <c r="AY167" s="148" t="s">
        <v>126</v>
      </c>
    </row>
    <row r="168" spans="2:65" s="13" customFormat="1" hidden="1" outlineLevel="1">
      <c r="B168" s="141"/>
      <c r="D168" s="136" t="s">
        <v>138</v>
      </c>
      <c r="F168" s="143" t="s">
        <v>972</v>
      </c>
      <c r="H168" s="144">
        <v>671.49</v>
      </c>
      <c r="L168" s="141"/>
      <c r="M168" s="145"/>
      <c r="T168" s="146"/>
      <c r="AT168" s="142" t="s">
        <v>138</v>
      </c>
      <c r="AU168" s="142" t="s">
        <v>84</v>
      </c>
      <c r="AV168" s="13" t="s">
        <v>84</v>
      </c>
      <c r="AW168" s="13" t="s">
        <v>4</v>
      </c>
      <c r="AX168" s="13" t="s">
        <v>82</v>
      </c>
      <c r="AY168" s="142" t="s">
        <v>126</v>
      </c>
    </row>
    <row r="169" spans="2:65" s="1" customFormat="1" ht="21.75" customHeight="1" collapsed="1">
      <c r="B169" s="119"/>
      <c r="C169" s="120" t="s">
        <v>134</v>
      </c>
      <c r="D169" s="120" t="s">
        <v>129</v>
      </c>
      <c r="E169" s="121" t="s">
        <v>188</v>
      </c>
      <c r="F169" s="122" t="s">
        <v>189</v>
      </c>
      <c r="G169" s="123" t="s">
        <v>148</v>
      </c>
      <c r="H169" s="124">
        <v>126.7</v>
      </c>
      <c r="I169" s="125"/>
      <c r="J169" s="125">
        <f>ROUND(I169*H169,2)</f>
        <v>0</v>
      </c>
      <c r="K169" s="122" t="s">
        <v>133</v>
      </c>
      <c r="L169" s="30"/>
      <c r="M169" s="126" t="s">
        <v>3</v>
      </c>
      <c r="N169" s="127" t="s">
        <v>48</v>
      </c>
      <c r="O169" s="128">
        <v>0.624</v>
      </c>
      <c r="P169" s="128">
        <f>O169*H169</f>
        <v>79.0608</v>
      </c>
      <c r="Q169" s="128">
        <v>0.04</v>
      </c>
      <c r="R169" s="128">
        <f>Q169*H169</f>
        <v>5.0680000000000005</v>
      </c>
      <c r="S169" s="128">
        <v>0</v>
      </c>
      <c r="T169" s="129">
        <f>S169*H169</f>
        <v>0</v>
      </c>
      <c r="AR169" s="130" t="s">
        <v>134</v>
      </c>
      <c r="AT169" s="130" t="s">
        <v>129</v>
      </c>
      <c r="AU169" s="130" t="s">
        <v>84</v>
      </c>
      <c r="AY169" s="18" t="s">
        <v>126</v>
      </c>
      <c r="BE169" s="131">
        <f>IF(N169="základní",J169,0)</f>
        <v>0</v>
      </c>
      <c r="BF169" s="131">
        <f>IF(N169="snížená",J169,0)</f>
        <v>0</v>
      </c>
      <c r="BG169" s="131">
        <f>IF(N169="zákl. přenesená",J169,0)</f>
        <v>0</v>
      </c>
      <c r="BH169" s="131">
        <f>IF(N169="sníž. přenesená",J169,0)</f>
        <v>0</v>
      </c>
      <c r="BI169" s="131">
        <f>IF(N169="nulová",J169,0)</f>
        <v>0</v>
      </c>
      <c r="BJ169" s="18" t="s">
        <v>82</v>
      </c>
      <c r="BK169" s="131">
        <f>ROUND(I169*H169,2)</f>
        <v>0</v>
      </c>
      <c r="BL169" s="18" t="s">
        <v>134</v>
      </c>
      <c r="BM169" s="130" t="s">
        <v>190</v>
      </c>
    </row>
    <row r="170" spans="2:65" s="1" customFormat="1" hidden="1" outlineLevel="1">
      <c r="B170" s="30"/>
      <c r="D170" s="132" t="s">
        <v>136</v>
      </c>
      <c r="F170" s="133" t="s">
        <v>191</v>
      </c>
      <c r="L170" s="30"/>
      <c r="M170" s="134"/>
      <c r="T170" s="51"/>
      <c r="AT170" s="18" t="s">
        <v>136</v>
      </c>
      <c r="AU170" s="18" t="s">
        <v>84</v>
      </c>
    </row>
    <row r="171" spans="2:65" s="12" customFormat="1" hidden="1" outlineLevel="1">
      <c r="B171" s="135"/>
      <c r="D171" s="136" t="s">
        <v>138</v>
      </c>
      <c r="E171" s="137" t="s">
        <v>3</v>
      </c>
      <c r="F171" s="138" t="s">
        <v>139</v>
      </c>
      <c r="H171" s="137" t="s">
        <v>3</v>
      </c>
      <c r="L171" s="135"/>
      <c r="M171" s="139"/>
      <c r="T171" s="140"/>
      <c r="AT171" s="137" t="s">
        <v>138</v>
      </c>
      <c r="AU171" s="137" t="s">
        <v>84</v>
      </c>
      <c r="AV171" s="12" t="s">
        <v>82</v>
      </c>
      <c r="AW171" s="12" t="s">
        <v>36</v>
      </c>
      <c r="AX171" s="12" t="s">
        <v>77</v>
      </c>
      <c r="AY171" s="137" t="s">
        <v>126</v>
      </c>
    </row>
    <row r="172" spans="2:65" s="12" customFormat="1" hidden="1" outlineLevel="1">
      <c r="B172" s="135"/>
      <c r="D172" s="136" t="s">
        <v>138</v>
      </c>
      <c r="E172" s="137" t="s">
        <v>3</v>
      </c>
      <c r="F172" s="138" t="s">
        <v>140</v>
      </c>
      <c r="H172" s="137" t="s">
        <v>3</v>
      </c>
      <c r="L172" s="135"/>
      <c r="M172" s="139"/>
      <c r="T172" s="140"/>
      <c r="AT172" s="137" t="s">
        <v>138</v>
      </c>
      <c r="AU172" s="137" t="s">
        <v>84</v>
      </c>
      <c r="AV172" s="12" t="s">
        <v>82</v>
      </c>
      <c r="AW172" s="12" t="s">
        <v>36</v>
      </c>
      <c r="AX172" s="12" t="s">
        <v>77</v>
      </c>
      <c r="AY172" s="137" t="s">
        <v>126</v>
      </c>
    </row>
    <row r="173" spans="2:65" s="13" customFormat="1" hidden="1" outlineLevel="1">
      <c r="B173" s="141"/>
      <c r="D173" s="136" t="s">
        <v>138</v>
      </c>
      <c r="E173" s="142" t="s">
        <v>3</v>
      </c>
      <c r="F173" s="143" t="s">
        <v>192</v>
      </c>
      <c r="H173" s="144">
        <v>0.58499999999999996</v>
      </c>
      <c r="L173" s="141"/>
      <c r="M173" s="145"/>
      <c r="T173" s="146"/>
      <c r="AT173" s="142" t="s">
        <v>138</v>
      </c>
      <c r="AU173" s="142" t="s">
        <v>84</v>
      </c>
      <c r="AV173" s="13" t="s">
        <v>84</v>
      </c>
      <c r="AW173" s="13" t="s">
        <v>36</v>
      </c>
      <c r="AX173" s="13" t="s">
        <v>77</v>
      </c>
      <c r="AY173" s="142" t="s">
        <v>126</v>
      </c>
    </row>
    <row r="174" spans="2:65" s="13" customFormat="1" hidden="1" outlineLevel="1">
      <c r="B174" s="141"/>
      <c r="D174" s="136" t="s">
        <v>138</v>
      </c>
      <c r="E174" s="142" t="s">
        <v>3</v>
      </c>
      <c r="F174" s="143" t="s">
        <v>193</v>
      </c>
      <c r="H174" s="144">
        <v>2.34</v>
      </c>
      <c r="L174" s="141"/>
      <c r="M174" s="145"/>
      <c r="T174" s="146"/>
      <c r="AT174" s="142" t="s">
        <v>138</v>
      </c>
      <c r="AU174" s="142" t="s">
        <v>84</v>
      </c>
      <c r="AV174" s="13" t="s">
        <v>84</v>
      </c>
      <c r="AW174" s="13" t="s">
        <v>36</v>
      </c>
      <c r="AX174" s="13" t="s">
        <v>77</v>
      </c>
      <c r="AY174" s="142" t="s">
        <v>126</v>
      </c>
    </row>
    <row r="175" spans="2:65" s="13" customFormat="1" hidden="1" outlineLevel="1">
      <c r="B175" s="141"/>
      <c r="D175" s="136" t="s">
        <v>138</v>
      </c>
      <c r="E175" s="142" t="s">
        <v>3</v>
      </c>
      <c r="F175" s="143" t="s">
        <v>194</v>
      </c>
      <c r="H175" s="144">
        <v>3.51</v>
      </c>
      <c r="L175" s="141"/>
      <c r="M175" s="145"/>
      <c r="T175" s="146"/>
      <c r="AT175" s="142" t="s">
        <v>138</v>
      </c>
      <c r="AU175" s="142" t="s">
        <v>84</v>
      </c>
      <c r="AV175" s="13" t="s">
        <v>84</v>
      </c>
      <c r="AW175" s="13" t="s">
        <v>36</v>
      </c>
      <c r="AX175" s="13" t="s">
        <v>77</v>
      </c>
      <c r="AY175" s="142" t="s">
        <v>126</v>
      </c>
    </row>
    <row r="176" spans="2:65" s="12" customFormat="1" hidden="1" outlineLevel="1">
      <c r="B176" s="135"/>
      <c r="D176" s="136" t="s">
        <v>138</v>
      </c>
      <c r="E176" s="137" t="s">
        <v>3</v>
      </c>
      <c r="F176" s="138" t="s">
        <v>154</v>
      </c>
      <c r="H176" s="137" t="s">
        <v>3</v>
      </c>
      <c r="L176" s="135"/>
      <c r="M176" s="139"/>
      <c r="T176" s="140"/>
      <c r="AT176" s="137" t="s">
        <v>138</v>
      </c>
      <c r="AU176" s="137" t="s">
        <v>84</v>
      </c>
      <c r="AV176" s="12" t="s">
        <v>82</v>
      </c>
      <c r="AW176" s="12" t="s">
        <v>36</v>
      </c>
      <c r="AX176" s="12" t="s">
        <v>77</v>
      </c>
      <c r="AY176" s="137" t="s">
        <v>126</v>
      </c>
    </row>
    <row r="177" spans="2:65" s="13" customFormat="1" hidden="1" outlineLevel="1">
      <c r="B177" s="141"/>
      <c r="D177" s="136" t="s">
        <v>138</v>
      </c>
      <c r="E177" s="142" t="s">
        <v>3</v>
      </c>
      <c r="F177" s="143" t="s">
        <v>192</v>
      </c>
      <c r="H177" s="144">
        <v>0.58499999999999996</v>
      </c>
      <c r="L177" s="141"/>
      <c r="M177" s="145"/>
      <c r="T177" s="146"/>
      <c r="AT177" s="142" t="s">
        <v>138</v>
      </c>
      <c r="AU177" s="142" t="s">
        <v>84</v>
      </c>
      <c r="AV177" s="13" t="s">
        <v>84</v>
      </c>
      <c r="AW177" s="13" t="s">
        <v>36</v>
      </c>
      <c r="AX177" s="13" t="s">
        <v>77</v>
      </c>
      <c r="AY177" s="142" t="s">
        <v>126</v>
      </c>
    </row>
    <row r="178" spans="2:65" s="13" customFormat="1" hidden="1" outlineLevel="1">
      <c r="B178" s="141"/>
      <c r="D178" s="136" t="s">
        <v>138</v>
      </c>
      <c r="E178" s="142" t="s">
        <v>3</v>
      </c>
      <c r="F178" s="143" t="s">
        <v>193</v>
      </c>
      <c r="H178" s="144">
        <v>2.34</v>
      </c>
      <c r="L178" s="141"/>
      <c r="M178" s="145"/>
      <c r="T178" s="146"/>
      <c r="AT178" s="142" t="s">
        <v>138</v>
      </c>
      <c r="AU178" s="142" t="s">
        <v>84</v>
      </c>
      <c r="AV178" s="13" t="s">
        <v>84</v>
      </c>
      <c r="AW178" s="13" t="s">
        <v>36</v>
      </c>
      <c r="AX178" s="13" t="s">
        <v>77</v>
      </c>
      <c r="AY178" s="142" t="s">
        <v>126</v>
      </c>
    </row>
    <row r="179" spans="2:65" s="13" customFormat="1" hidden="1" outlineLevel="1">
      <c r="B179" s="141"/>
      <c r="D179" s="136" t="s">
        <v>138</v>
      </c>
      <c r="E179" s="142" t="s">
        <v>3</v>
      </c>
      <c r="F179" s="143" t="s">
        <v>195</v>
      </c>
      <c r="H179" s="144">
        <v>2.9249999999999998</v>
      </c>
      <c r="L179" s="141"/>
      <c r="M179" s="145"/>
      <c r="T179" s="146"/>
      <c r="AT179" s="142" t="s">
        <v>138</v>
      </c>
      <c r="AU179" s="142" t="s">
        <v>84</v>
      </c>
      <c r="AV179" s="13" t="s">
        <v>84</v>
      </c>
      <c r="AW179" s="13" t="s">
        <v>36</v>
      </c>
      <c r="AX179" s="13" t="s">
        <v>77</v>
      </c>
      <c r="AY179" s="142" t="s">
        <v>126</v>
      </c>
    </row>
    <row r="180" spans="2:65" s="12" customFormat="1" hidden="1" outlineLevel="1">
      <c r="B180" s="135"/>
      <c r="D180" s="136" t="s">
        <v>138</v>
      </c>
      <c r="E180" s="137" t="s">
        <v>3</v>
      </c>
      <c r="F180" s="138" t="s">
        <v>141</v>
      </c>
      <c r="H180" s="137" t="s">
        <v>3</v>
      </c>
      <c r="L180" s="135"/>
      <c r="M180" s="139"/>
      <c r="T180" s="140"/>
      <c r="AT180" s="137" t="s">
        <v>138</v>
      </c>
      <c r="AU180" s="137" t="s">
        <v>84</v>
      </c>
      <c r="AV180" s="12" t="s">
        <v>82</v>
      </c>
      <c r="AW180" s="12" t="s">
        <v>36</v>
      </c>
      <c r="AX180" s="12" t="s">
        <v>77</v>
      </c>
      <c r="AY180" s="137" t="s">
        <v>126</v>
      </c>
    </row>
    <row r="181" spans="2:65" s="13" customFormat="1" hidden="1" outlineLevel="1">
      <c r="B181" s="141"/>
      <c r="D181" s="136" t="s">
        <v>138</v>
      </c>
      <c r="E181" s="142" t="s">
        <v>3</v>
      </c>
      <c r="F181" s="143" t="s">
        <v>192</v>
      </c>
      <c r="H181" s="144">
        <v>0.58499999999999996</v>
      </c>
      <c r="L181" s="141"/>
      <c r="M181" s="145"/>
      <c r="T181" s="146"/>
      <c r="AT181" s="142" t="s">
        <v>138</v>
      </c>
      <c r="AU181" s="142" t="s">
        <v>84</v>
      </c>
      <c r="AV181" s="13" t="s">
        <v>84</v>
      </c>
      <c r="AW181" s="13" t="s">
        <v>36</v>
      </c>
      <c r="AX181" s="13" t="s">
        <v>77</v>
      </c>
      <c r="AY181" s="142" t="s">
        <v>126</v>
      </c>
    </row>
    <row r="182" spans="2:65" s="13" customFormat="1" hidden="1" outlineLevel="1">
      <c r="B182" s="141"/>
      <c r="D182" s="136" t="s">
        <v>138</v>
      </c>
      <c r="E182" s="142" t="s">
        <v>3</v>
      </c>
      <c r="F182" s="143" t="s">
        <v>193</v>
      </c>
      <c r="H182" s="144">
        <v>2.34</v>
      </c>
      <c r="L182" s="141"/>
      <c r="M182" s="145"/>
      <c r="T182" s="146"/>
      <c r="AT182" s="142" t="s">
        <v>138</v>
      </c>
      <c r="AU182" s="142" t="s">
        <v>84</v>
      </c>
      <c r="AV182" s="13" t="s">
        <v>84</v>
      </c>
      <c r="AW182" s="13" t="s">
        <v>36</v>
      </c>
      <c r="AX182" s="13" t="s">
        <v>77</v>
      </c>
      <c r="AY182" s="142" t="s">
        <v>126</v>
      </c>
    </row>
    <row r="183" spans="2:65" s="13" customFormat="1" hidden="1" outlineLevel="1">
      <c r="B183" s="141"/>
      <c r="D183" s="136" t="s">
        <v>138</v>
      </c>
      <c r="E183" s="142" t="s">
        <v>3</v>
      </c>
      <c r="F183" s="143" t="s">
        <v>195</v>
      </c>
      <c r="H183" s="144">
        <v>2.9249999999999998</v>
      </c>
      <c r="L183" s="141"/>
      <c r="M183" s="145"/>
      <c r="T183" s="146"/>
      <c r="AT183" s="142" t="s">
        <v>138</v>
      </c>
      <c r="AU183" s="142" t="s">
        <v>84</v>
      </c>
      <c r="AV183" s="13" t="s">
        <v>84</v>
      </c>
      <c r="AW183" s="13" t="s">
        <v>36</v>
      </c>
      <c r="AX183" s="13" t="s">
        <v>77</v>
      </c>
      <c r="AY183" s="142" t="s">
        <v>126</v>
      </c>
    </row>
    <row r="184" spans="2:65" s="12" customFormat="1" hidden="1" outlineLevel="1">
      <c r="B184" s="135"/>
      <c r="D184" s="136" t="s">
        <v>138</v>
      </c>
      <c r="E184" s="137" t="s">
        <v>3</v>
      </c>
      <c r="F184" s="138" t="s">
        <v>142</v>
      </c>
      <c r="H184" s="137" t="s">
        <v>3</v>
      </c>
      <c r="L184" s="135"/>
      <c r="M184" s="139"/>
      <c r="T184" s="140"/>
      <c r="AT184" s="137" t="s">
        <v>138</v>
      </c>
      <c r="AU184" s="137" t="s">
        <v>84</v>
      </c>
      <c r="AV184" s="12" t="s">
        <v>82</v>
      </c>
      <c r="AW184" s="12" t="s">
        <v>36</v>
      </c>
      <c r="AX184" s="12" t="s">
        <v>77</v>
      </c>
      <c r="AY184" s="137" t="s">
        <v>126</v>
      </c>
    </row>
    <row r="185" spans="2:65" s="13" customFormat="1" hidden="1" outlineLevel="1">
      <c r="B185" s="141"/>
      <c r="D185" s="136" t="s">
        <v>138</v>
      </c>
      <c r="E185" s="142" t="s">
        <v>3</v>
      </c>
      <c r="F185" s="143" t="s">
        <v>192</v>
      </c>
      <c r="H185" s="144">
        <v>0.58499999999999996</v>
      </c>
      <c r="L185" s="141"/>
      <c r="M185" s="145"/>
      <c r="T185" s="146"/>
      <c r="AT185" s="142" t="s">
        <v>138</v>
      </c>
      <c r="AU185" s="142" t="s">
        <v>84</v>
      </c>
      <c r="AV185" s="13" t="s">
        <v>84</v>
      </c>
      <c r="AW185" s="13" t="s">
        <v>36</v>
      </c>
      <c r="AX185" s="13" t="s">
        <v>77</v>
      </c>
      <c r="AY185" s="142" t="s">
        <v>126</v>
      </c>
    </row>
    <row r="186" spans="2:65" s="13" customFormat="1" hidden="1" outlineLevel="1">
      <c r="B186" s="141"/>
      <c r="D186" s="136" t="s">
        <v>138</v>
      </c>
      <c r="E186" s="142" t="s">
        <v>3</v>
      </c>
      <c r="F186" s="143" t="s">
        <v>193</v>
      </c>
      <c r="H186" s="144">
        <v>2.34</v>
      </c>
      <c r="L186" s="141"/>
      <c r="M186" s="145"/>
      <c r="T186" s="146"/>
      <c r="AT186" s="142" t="s">
        <v>138</v>
      </c>
      <c r="AU186" s="142" t="s">
        <v>84</v>
      </c>
      <c r="AV186" s="13" t="s">
        <v>84</v>
      </c>
      <c r="AW186" s="13" t="s">
        <v>36</v>
      </c>
      <c r="AX186" s="13" t="s">
        <v>77</v>
      </c>
      <c r="AY186" s="142" t="s">
        <v>126</v>
      </c>
    </row>
    <row r="187" spans="2:65" s="13" customFormat="1" hidden="1" outlineLevel="1">
      <c r="B187" s="141"/>
      <c r="D187" s="136" t="s">
        <v>138</v>
      </c>
      <c r="E187" s="142" t="s">
        <v>3</v>
      </c>
      <c r="F187" s="143" t="s">
        <v>196</v>
      </c>
      <c r="H187" s="144">
        <v>2.34</v>
      </c>
      <c r="L187" s="141"/>
      <c r="M187" s="145"/>
      <c r="T187" s="146"/>
      <c r="AT187" s="142" t="s">
        <v>138</v>
      </c>
      <c r="AU187" s="142" t="s">
        <v>84</v>
      </c>
      <c r="AV187" s="13" t="s">
        <v>84</v>
      </c>
      <c r="AW187" s="13" t="s">
        <v>36</v>
      </c>
      <c r="AX187" s="13" t="s">
        <v>77</v>
      </c>
      <c r="AY187" s="142" t="s">
        <v>126</v>
      </c>
    </row>
    <row r="188" spans="2:65" s="12" customFormat="1" hidden="1" outlineLevel="1">
      <c r="B188" s="135"/>
      <c r="D188" s="136" t="s">
        <v>138</v>
      </c>
      <c r="E188" s="137" t="s">
        <v>3</v>
      </c>
      <c r="F188" s="138" t="s">
        <v>158</v>
      </c>
      <c r="H188" s="137" t="s">
        <v>3</v>
      </c>
      <c r="L188" s="135"/>
      <c r="M188" s="139"/>
      <c r="T188" s="140"/>
      <c r="AT188" s="137" t="s">
        <v>138</v>
      </c>
      <c r="AU188" s="137" t="s">
        <v>84</v>
      </c>
      <c r="AV188" s="12" t="s">
        <v>82</v>
      </c>
      <c r="AW188" s="12" t="s">
        <v>36</v>
      </c>
      <c r="AX188" s="12" t="s">
        <v>77</v>
      </c>
      <c r="AY188" s="137" t="s">
        <v>126</v>
      </c>
    </row>
    <row r="189" spans="2:65" s="13" customFormat="1" hidden="1" outlineLevel="1">
      <c r="B189" s="141"/>
      <c r="D189" s="136" t="s">
        <v>138</v>
      </c>
      <c r="E189" s="142" t="s">
        <v>3</v>
      </c>
      <c r="F189" s="143" t="s">
        <v>197</v>
      </c>
      <c r="H189" s="144">
        <v>1.65</v>
      </c>
      <c r="L189" s="141"/>
      <c r="M189" s="145"/>
      <c r="T189" s="146"/>
      <c r="AT189" s="142" t="s">
        <v>138</v>
      </c>
      <c r="AU189" s="142" t="s">
        <v>84</v>
      </c>
      <c r="AV189" s="13" t="s">
        <v>84</v>
      </c>
      <c r="AW189" s="13" t="s">
        <v>36</v>
      </c>
      <c r="AX189" s="13" t="s">
        <v>77</v>
      </c>
      <c r="AY189" s="142" t="s">
        <v>126</v>
      </c>
    </row>
    <row r="190" spans="2:65" s="13" customFormat="1" hidden="1" outlineLevel="1">
      <c r="B190" s="141"/>
      <c r="D190" s="136" t="s">
        <v>138</v>
      </c>
      <c r="E190" s="142" t="s">
        <v>3</v>
      </c>
      <c r="F190" s="143" t="s">
        <v>198</v>
      </c>
      <c r="H190" s="144">
        <v>1.65</v>
      </c>
      <c r="L190" s="141"/>
      <c r="M190" s="145"/>
      <c r="T190" s="146"/>
      <c r="AT190" s="142" t="s">
        <v>138</v>
      </c>
      <c r="AU190" s="142" t="s">
        <v>84</v>
      </c>
      <c r="AV190" s="13" t="s">
        <v>84</v>
      </c>
      <c r="AW190" s="13" t="s">
        <v>36</v>
      </c>
      <c r="AX190" s="13" t="s">
        <v>77</v>
      </c>
      <c r="AY190" s="142" t="s">
        <v>126</v>
      </c>
    </row>
    <row r="191" spans="2:65" s="14" customFormat="1" hidden="1" outlineLevel="1">
      <c r="B191" s="147"/>
      <c r="D191" s="136" t="s">
        <v>138</v>
      </c>
      <c r="E191" s="148" t="s">
        <v>3</v>
      </c>
      <c r="F191" s="149" t="s">
        <v>143</v>
      </c>
      <c r="H191" s="150">
        <v>126.7</v>
      </c>
      <c r="L191" s="147"/>
      <c r="M191" s="151"/>
      <c r="T191" s="152"/>
      <c r="AT191" s="148" t="s">
        <v>138</v>
      </c>
      <c r="AU191" s="148" t="s">
        <v>84</v>
      </c>
      <c r="AV191" s="14" t="s">
        <v>134</v>
      </c>
      <c r="AW191" s="14" t="s">
        <v>36</v>
      </c>
      <c r="AX191" s="14" t="s">
        <v>82</v>
      </c>
      <c r="AY191" s="148" t="s">
        <v>126</v>
      </c>
    </row>
    <row r="192" spans="2:65" s="1" customFormat="1" ht="21.75" customHeight="1" collapsed="1">
      <c r="B192" s="119"/>
      <c r="C192" s="120" t="s">
        <v>199</v>
      </c>
      <c r="D192" s="120" t="s">
        <v>129</v>
      </c>
      <c r="E192" s="121" t="s">
        <v>200</v>
      </c>
      <c r="F192" s="122" t="s">
        <v>189</v>
      </c>
      <c r="G192" s="123" t="s">
        <v>148</v>
      </c>
      <c r="H192" s="124">
        <v>79.435000000000002</v>
      </c>
      <c r="I192" s="125"/>
      <c r="J192" s="125">
        <f>ROUND(I192*H192,2)</f>
        <v>0</v>
      </c>
      <c r="K192" s="122" t="s">
        <v>3</v>
      </c>
      <c r="L192" s="30"/>
      <c r="M192" s="126" t="s">
        <v>3</v>
      </c>
      <c r="N192" s="127" t="s">
        <v>48</v>
      </c>
      <c r="O192" s="128">
        <v>0.624</v>
      </c>
      <c r="P192" s="128">
        <f>O192*H192</f>
        <v>49.567440000000005</v>
      </c>
      <c r="Q192" s="128">
        <v>0.04</v>
      </c>
      <c r="R192" s="128">
        <f>Q192*H192</f>
        <v>3.1774</v>
      </c>
      <c r="S192" s="128">
        <v>0</v>
      </c>
      <c r="T192" s="129">
        <f>S192*H192</f>
        <v>0</v>
      </c>
      <c r="AR192" s="130" t="s">
        <v>134</v>
      </c>
      <c r="AT192" s="130" t="s">
        <v>129</v>
      </c>
      <c r="AU192" s="130" t="s">
        <v>84</v>
      </c>
      <c r="AY192" s="18" t="s">
        <v>126</v>
      </c>
      <c r="BE192" s="131">
        <f>IF(N192="základní",J192,0)</f>
        <v>0</v>
      </c>
      <c r="BF192" s="131">
        <f>IF(N192="snížená",J192,0)</f>
        <v>0</v>
      </c>
      <c r="BG192" s="131">
        <f>IF(N192="zákl. přenesená",J192,0)</f>
        <v>0</v>
      </c>
      <c r="BH192" s="131">
        <f>IF(N192="sníž. přenesená",J192,0)</f>
        <v>0</v>
      </c>
      <c r="BI192" s="131">
        <f>IF(N192="nulová",J192,0)</f>
        <v>0</v>
      </c>
      <c r="BJ192" s="18" t="s">
        <v>82</v>
      </c>
      <c r="BK192" s="131">
        <f>ROUND(I192*H192,2)</f>
        <v>0</v>
      </c>
      <c r="BL192" s="18" t="s">
        <v>134</v>
      </c>
      <c r="BM192" s="130" t="s">
        <v>201</v>
      </c>
    </row>
    <row r="193" spans="2:51" s="12" customFormat="1" hidden="1" outlineLevel="1">
      <c r="B193" s="135"/>
      <c r="D193" s="136" t="s">
        <v>138</v>
      </c>
      <c r="E193" s="137" t="s">
        <v>3</v>
      </c>
      <c r="F193" s="138" t="s">
        <v>139</v>
      </c>
      <c r="H193" s="137" t="s">
        <v>3</v>
      </c>
      <c r="L193" s="135"/>
      <c r="M193" s="139"/>
      <c r="T193" s="140"/>
      <c r="AT193" s="137" t="s">
        <v>138</v>
      </c>
      <c r="AU193" s="137" t="s">
        <v>84</v>
      </c>
      <c r="AV193" s="12" t="s">
        <v>82</v>
      </c>
      <c r="AW193" s="12" t="s">
        <v>36</v>
      </c>
      <c r="AX193" s="12" t="s">
        <v>77</v>
      </c>
      <c r="AY193" s="137" t="s">
        <v>126</v>
      </c>
    </row>
    <row r="194" spans="2:51" s="12" customFormat="1" hidden="1" outlineLevel="1">
      <c r="B194" s="135"/>
      <c r="D194" s="136" t="s">
        <v>138</v>
      </c>
      <c r="E194" s="137" t="s">
        <v>3</v>
      </c>
      <c r="F194" s="138" t="s">
        <v>140</v>
      </c>
      <c r="H194" s="137" t="s">
        <v>3</v>
      </c>
      <c r="L194" s="135"/>
      <c r="M194" s="139"/>
      <c r="T194" s="140"/>
      <c r="AT194" s="137" t="s">
        <v>138</v>
      </c>
      <c r="AU194" s="137" t="s">
        <v>84</v>
      </c>
      <c r="AV194" s="12" t="s">
        <v>82</v>
      </c>
      <c r="AW194" s="12" t="s">
        <v>36</v>
      </c>
      <c r="AX194" s="12" t="s">
        <v>77</v>
      </c>
      <c r="AY194" s="137" t="s">
        <v>126</v>
      </c>
    </row>
    <row r="195" spans="2:51" s="13" customFormat="1" hidden="1" outlineLevel="1">
      <c r="B195" s="141"/>
      <c r="D195" s="136" t="s">
        <v>138</v>
      </c>
      <c r="E195" s="142" t="s">
        <v>3</v>
      </c>
      <c r="F195" s="143" t="s">
        <v>202</v>
      </c>
      <c r="H195" s="144">
        <v>2.7749999999999999</v>
      </c>
      <c r="L195" s="141"/>
      <c r="M195" s="145"/>
      <c r="T195" s="146"/>
      <c r="AT195" s="142" t="s">
        <v>138</v>
      </c>
      <c r="AU195" s="142" t="s">
        <v>84</v>
      </c>
      <c r="AV195" s="13" t="s">
        <v>84</v>
      </c>
      <c r="AW195" s="13" t="s">
        <v>36</v>
      </c>
      <c r="AX195" s="13" t="s">
        <v>77</v>
      </c>
      <c r="AY195" s="142" t="s">
        <v>126</v>
      </c>
    </row>
    <row r="196" spans="2:51" s="13" customFormat="1" hidden="1" outlineLevel="1">
      <c r="B196" s="141"/>
      <c r="D196" s="136" t="s">
        <v>138</v>
      </c>
      <c r="E196" s="142" t="s">
        <v>3</v>
      </c>
      <c r="F196" s="143" t="s">
        <v>203</v>
      </c>
      <c r="H196" s="144">
        <v>5.52</v>
      </c>
      <c r="L196" s="141"/>
      <c r="M196" s="145"/>
      <c r="T196" s="146"/>
      <c r="AT196" s="142" t="s">
        <v>138</v>
      </c>
      <c r="AU196" s="142" t="s">
        <v>84</v>
      </c>
      <c r="AV196" s="13" t="s">
        <v>84</v>
      </c>
      <c r="AW196" s="13" t="s">
        <v>36</v>
      </c>
      <c r="AX196" s="13" t="s">
        <v>77</v>
      </c>
      <c r="AY196" s="142" t="s">
        <v>126</v>
      </c>
    </row>
    <row r="197" spans="2:51" s="12" customFormat="1" hidden="1" outlineLevel="1">
      <c r="B197" s="135"/>
      <c r="D197" s="136" t="s">
        <v>138</v>
      </c>
      <c r="E197" s="137" t="s">
        <v>3</v>
      </c>
      <c r="F197" s="138" t="s">
        <v>154</v>
      </c>
      <c r="H197" s="137" t="s">
        <v>3</v>
      </c>
      <c r="L197" s="135"/>
      <c r="M197" s="139"/>
      <c r="T197" s="140"/>
      <c r="AT197" s="137" t="s">
        <v>138</v>
      </c>
      <c r="AU197" s="137" t="s">
        <v>84</v>
      </c>
      <c r="AV197" s="12" t="s">
        <v>82</v>
      </c>
      <c r="AW197" s="12" t="s">
        <v>36</v>
      </c>
      <c r="AX197" s="12" t="s">
        <v>77</v>
      </c>
      <c r="AY197" s="137" t="s">
        <v>126</v>
      </c>
    </row>
    <row r="198" spans="2:51" s="13" customFormat="1" hidden="1" outlineLevel="1">
      <c r="B198" s="141"/>
      <c r="D198" s="136" t="s">
        <v>138</v>
      </c>
      <c r="E198" s="142" t="s">
        <v>3</v>
      </c>
      <c r="F198" s="143" t="s">
        <v>204</v>
      </c>
      <c r="H198" s="144">
        <v>1.875</v>
      </c>
      <c r="L198" s="141"/>
      <c r="M198" s="145"/>
      <c r="T198" s="146"/>
      <c r="AT198" s="142" t="s">
        <v>138</v>
      </c>
      <c r="AU198" s="142" t="s">
        <v>84</v>
      </c>
      <c r="AV198" s="13" t="s">
        <v>84</v>
      </c>
      <c r="AW198" s="13" t="s">
        <v>36</v>
      </c>
      <c r="AX198" s="13" t="s">
        <v>77</v>
      </c>
      <c r="AY198" s="142" t="s">
        <v>126</v>
      </c>
    </row>
    <row r="199" spans="2:51" s="13" customFormat="1" hidden="1" outlineLevel="1">
      <c r="B199" s="141"/>
      <c r="D199" s="136" t="s">
        <v>138</v>
      </c>
      <c r="E199" s="142" t="s">
        <v>3</v>
      </c>
      <c r="F199" s="143" t="s">
        <v>205</v>
      </c>
      <c r="H199" s="144">
        <v>5.46</v>
      </c>
      <c r="L199" s="141"/>
      <c r="M199" s="145"/>
      <c r="T199" s="146"/>
      <c r="AT199" s="142" t="s">
        <v>138</v>
      </c>
      <c r="AU199" s="142" t="s">
        <v>84</v>
      </c>
      <c r="AV199" s="13" t="s">
        <v>84</v>
      </c>
      <c r="AW199" s="13" t="s">
        <v>36</v>
      </c>
      <c r="AX199" s="13" t="s">
        <v>77</v>
      </c>
      <c r="AY199" s="142" t="s">
        <v>126</v>
      </c>
    </row>
    <row r="200" spans="2:51" s="12" customFormat="1" hidden="1" outlineLevel="1">
      <c r="B200" s="135"/>
      <c r="D200" s="136" t="s">
        <v>138</v>
      </c>
      <c r="E200" s="137" t="s">
        <v>3</v>
      </c>
      <c r="F200" s="138" t="s">
        <v>141</v>
      </c>
      <c r="H200" s="137" t="s">
        <v>3</v>
      </c>
      <c r="L200" s="135"/>
      <c r="M200" s="139"/>
      <c r="T200" s="140"/>
      <c r="AT200" s="137" t="s">
        <v>138</v>
      </c>
      <c r="AU200" s="137" t="s">
        <v>84</v>
      </c>
      <c r="AV200" s="12" t="s">
        <v>82</v>
      </c>
      <c r="AW200" s="12" t="s">
        <v>36</v>
      </c>
      <c r="AX200" s="12" t="s">
        <v>77</v>
      </c>
      <c r="AY200" s="137" t="s">
        <v>126</v>
      </c>
    </row>
    <row r="201" spans="2:51" s="13" customFormat="1" hidden="1" outlineLevel="1">
      <c r="B201" s="141"/>
      <c r="D201" s="136" t="s">
        <v>138</v>
      </c>
      <c r="E201" s="142" t="s">
        <v>3</v>
      </c>
      <c r="F201" s="143" t="s">
        <v>204</v>
      </c>
      <c r="H201" s="144">
        <v>1.875</v>
      </c>
      <c r="L201" s="141"/>
      <c r="M201" s="145"/>
      <c r="T201" s="146"/>
      <c r="AT201" s="142" t="s">
        <v>138</v>
      </c>
      <c r="AU201" s="142" t="s">
        <v>84</v>
      </c>
      <c r="AV201" s="13" t="s">
        <v>84</v>
      </c>
      <c r="AW201" s="13" t="s">
        <v>36</v>
      </c>
      <c r="AX201" s="13" t="s">
        <v>77</v>
      </c>
      <c r="AY201" s="142" t="s">
        <v>126</v>
      </c>
    </row>
    <row r="202" spans="2:51" s="13" customFormat="1" hidden="1" outlineLevel="1">
      <c r="B202" s="141"/>
      <c r="D202" s="136" t="s">
        <v>138</v>
      </c>
      <c r="E202" s="142" t="s">
        <v>3</v>
      </c>
      <c r="F202" s="143" t="s">
        <v>206</v>
      </c>
      <c r="H202" s="144">
        <v>4.62</v>
      </c>
      <c r="L202" s="141"/>
      <c r="M202" s="145"/>
      <c r="T202" s="146"/>
      <c r="AT202" s="142" t="s">
        <v>138</v>
      </c>
      <c r="AU202" s="142" t="s">
        <v>84</v>
      </c>
      <c r="AV202" s="13" t="s">
        <v>84</v>
      </c>
      <c r="AW202" s="13" t="s">
        <v>36</v>
      </c>
      <c r="AX202" s="13" t="s">
        <v>77</v>
      </c>
      <c r="AY202" s="142" t="s">
        <v>126</v>
      </c>
    </row>
    <row r="203" spans="2:51" s="12" customFormat="1" hidden="1" outlineLevel="1">
      <c r="B203" s="135"/>
      <c r="D203" s="136" t="s">
        <v>138</v>
      </c>
      <c r="E203" s="137" t="s">
        <v>3</v>
      </c>
      <c r="F203" s="138" t="s">
        <v>142</v>
      </c>
      <c r="H203" s="137" t="s">
        <v>3</v>
      </c>
      <c r="L203" s="135"/>
      <c r="M203" s="139"/>
      <c r="T203" s="140"/>
      <c r="AT203" s="137" t="s">
        <v>138</v>
      </c>
      <c r="AU203" s="137" t="s">
        <v>84</v>
      </c>
      <c r="AV203" s="12" t="s">
        <v>82</v>
      </c>
      <c r="AW203" s="12" t="s">
        <v>36</v>
      </c>
      <c r="AX203" s="12" t="s">
        <v>77</v>
      </c>
      <c r="AY203" s="137" t="s">
        <v>126</v>
      </c>
    </row>
    <row r="204" spans="2:51" s="13" customFormat="1" hidden="1" outlineLevel="1">
      <c r="B204" s="141"/>
      <c r="D204" s="136" t="s">
        <v>138</v>
      </c>
      <c r="E204" s="142" t="s">
        <v>3</v>
      </c>
      <c r="F204" s="143" t="s">
        <v>207</v>
      </c>
      <c r="H204" s="144">
        <v>2.97</v>
      </c>
      <c r="L204" s="141"/>
      <c r="M204" s="145"/>
      <c r="T204" s="146"/>
      <c r="AT204" s="142" t="s">
        <v>138</v>
      </c>
      <c r="AU204" s="142" t="s">
        <v>84</v>
      </c>
      <c r="AV204" s="13" t="s">
        <v>84</v>
      </c>
      <c r="AW204" s="13" t="s">
        <v>36</v>
      </c>
      <c r="AX204" s="13" t="s">
        <v>77</v>
      </c>
      <c r="AY204" s="142" t="s">
        <v>126</v>
      </c>
    </row>
    <row r="205" spans="2:51" s="12" customFormat="1" hidden="1" outlineLevel="1">
      <c r="B205" s="135"/>
      <c r="D205" s="136" t="s">
        <v>138</v>
      </c>
      <c r="E205" s="137" t="s">
        <v>3</v>
      </c>
      <c r="F205" s="138" t="s">
        <v>158</v>
      </c>
      <c r="H205" s="137" t="s">
        <v>3</v>
      </c>
      <c r="L205" s="135"/>
      <c r="M205" s="139"/>
      <c r="T205" s="140"/>
      <c r="AT205" s="137" t="s">
        <v>138</v>
      </c>
      <c r="AU205" s="137" t="s">
        <v>84</v>
      </c>
      <c r="AV205" s="12" t="s">
        <v>82</v>
      </c>
      <c r="AW205" s="12" t="s">
        <v>36</v>
      </c>
      <c r="AX205" s="12" t="s">
        <v>77</v>
      </c>
      <c r="AY205" s="137" t="s">
        <v>126</v>
      </c>
    </row>
    <row r="206" spans="2:51" s="13" customFormat="1" ht="22.5" hidden="1" outlineLevel="1">
      <c r="B206" s="141"/>
      <c r="D206" s="136" t="s">
        <v>138</v>
      </c>
      <c r="E206" s="142" t="s">
        <v>3</v>
      </c>
      <c r="F206" s="143" t="s">
        <v>208</v>
      </c>
      <c r="H206" s="144">
        <v>5.82</v>
      </c>
      <c r="L206" s="141"/>
      <c r="M206" s="145"/>
      <c r="T206" s="146"/>
      <c r="AT206" s="142" t="s">
        <v>138</v>
      </c>
      <c r="AU206" s="142" t="s">
        <v>84</v>
      </c>
      <c r="AV206" s="13" t="s">
        <v>84</v>
      </c>
      <c r="AW206" s="13" t="s">
        <v>36</v>
      </c>
      <c r="AX206" s="13" t="s">
        <v>77</v>
      </c>
      <c r="AY206" s="142" t="s">
        <v>126</v>
      </c>
    </row>
    <row r="207" spans="2:51" s="12" customFormat="1" hidden="1" outlineLevel="1">
      <c r="B207" s="135"/>
      <c r="D207" s="136" t="s">
        <v>138</v>
      </c>
      <c r="E207" s="137" t="s">
        <v>3</v>
      </c>
      <c r="F207" s="138" t="s">
        <v>140</v>
      </c>
      <c r="H207" s="137" t="s">
        <v>3</v>
      </c>
      <c r="L207" s="135"/>
      <c r="M207" s="139"/>
      <c r="T207" s="140"/>
      <c r="AT207" s="137" t="s">
        <v>138</v>
      </c>
      <c r="AU207" s="137" t="s">
        <v>84</v>
      </c>
      <c r="AV207" s="12" t="s">
        <v>82</v>
      </c>
      <c r="AW207" s="12" t="s">
        <v>36</v>
      </c>
      <c r="AX207" s="12" t="s">
        <v>77</v>
      </c>
      <c r="AY207" s="137" t="s">
        <v>126</v>
      </c>
    </row>
    <row r="208" spans="2:51" s="13" customFormat="1" hidden="1" outlineLevel="1">
      <c r="B208" s="141"/>
      <c r="D208" s="136" t="s">
        <v>138</v>
      </c>
      <c r="E208" s="142" t="s">
        <v>3</v>
      </c>
      <c r="F208" s="143" t="s">
        <v>209</v>
      </c>
      <c r="H208" s="144">
        <v>0.85</v>
      </c>
      <c r="L208" s="141"/>
      <c r="M208" s="145"/>
      <c r="T208" s="146"/>
      <c r="AT208" s="142" t="s">
        <v>138</v>
      </c>
      <c r="AU208" s="142" t="s">
        <v>84</v>
      </c>
      <c r="AV208" s="13" t="s">
        <v>84</v>
      </c>
      <c r="AW208" s="13" t="s">
        <v>36</v>
      </c>
      <c r="AX208" s="13" t="s">
        <v>77</v>
      </c>
      <c r="AY208" s="142" t="s">
        <v>126</v>
      </c>
    </row>
    <row r="209" spans="2:65" s="13" customFormat="1" hidden="1" outlineLevel="1">
      <c r="B209" s="141"/>
      <c r="D209" s="136" t="s">
        <v>138</v>
      </c>
      <c r="E209" s="142" t="s">
        <v>3</v>
      </c>
      <c r="F209" s="143" t="s">
        <v>210</v>
      </c>
      <c r="H209" s="144">
        <v>0.82</v>
      </c>
      <c r="L209" s="141"/>
      <c r="M209" s="145"/>
      <c r="T209" s="146"/>
      <c r="AT209" s="142" t="s">
        <v>138</v>
      </c>
      <c r="AU209" s="142" t="s">
        <v>84</v>
      </c>
      <c r="AV209" s="13" t="s">
        <v>84</v>
      </c>
      <c r="AW209" s="13" t="s">
        <v>36</v>
      </c>
      <c r="AX209" s="13" t="s">
        <v>77</v>
      </c>
      <c r="AY209" s="142" t="s">
        <v>126</v>
      </c>
    </row>
    <row r="210" spans="2:65" s="12" customFormat="1" hidden="1" outlineLevel="1">
      <c r="B210" s="135"/>
      <c r="D210" s="136" t="s">
        <v>138</v>
      </c>
      <c r="E210" s="137" t="s">
        <v>3</v>
      </c>
      <c r="F210" s="138" t="s">
        <v>154</v>
      </c>
      <c r="H210" s="137" t="s">
        <v>3</v>
      </c>
      <c r="L210" s="135"/>
      <c r="M210" s="139"/>
      <c r="T210" s="140"/>
      <c r="AT210" s="137" t="s">
        <v>138</v>
      </c>
      <c r="AU210" s="137" t="s">
        <v>84</v>
      </c>
      <c r="AV210" s="12" t="s">
        <v>82</v>
      </c>
      <c r="AW210" s="12" t="s">
        <v>36</v>
      </c>
      <c r="AX210" s="12" t="s">
        <v>77</v>
      </c>
      <c r="AY210" s="137" t="s">
        <v>126</v>
      </c>
    </row>
    <row r="211" spans="2:65" s="13" customFormat="1" hidden="1" outlineLevel="1">
      <c r="B211" s="141"/>
      <c r="D211" s="136" t="s">
        <v>138</v>
      </c>
      <c r="E211" s="142" t="s">
        <v>3</v>
      </c>
      <c r="F211" s="143" t="s">
        <v>211</v>
      </c>
      <c r="H211" s="144">
        <v>0.79</v>
      </c>
      <c r="L211" s="141"/>
      <c r="M211" s="145"/>
      <c r="T211" s="146"/>
      <c r="AT211" s="142" t="s">
        <v>138</v>
      </c>
      <c r="AU211" s="142" t="s">
        <v>84</v>
      </c>
      <c r="AV211" s="13" t="s">
        <v>84</v>
      </c>
      <c r="AW211" s="13" t="s">
        <v>36</v>
      </c>
      <c r="AX211" s="13" t="s">
        <v>77</v>
      </c>
      <c r="AY211" s="142" t="s">
        <v>126</v>
      </c>
    </row>
    <row r="212" spans="2:65" s="13" customFormat="1" hidden="1" outlineLevel="1">
      <c r="B212" s="141"/>
      <c r="D212" s="136" t="s">
        <v>138</v>
      </c>
      <c r="E212" s="142" t="s">
        <v>3</v>
      </c>
      <c r="F212" s="143" t="s">
        <v>212</v>
      </c>
      <c r="H212" s="144">
        <v>1.08</v>
      </c>
      <c r="L212" s="141"/>
      <c r="M212" s="145"/>
      <c r="T212" s="146"/>
      <c r="AT212" s="142" t="s">
        <v>138</v>
      </c>
      <c r="AU212" s="142" t="s">
        <v>84</v>
      </c>
      <c r="AV212" s="13" t="s">
        <v>84</v>
      </c>
      <c r="AW212" s="13" t="s">
        <v>36</v>
      </c>
      <c r="AX212" s="13" t="s">
        <v>77</v>
      </c>
      <c r="AY212" s="142" t="s">
        <v>126</v>
      </c>
    </row>
    <row r="213" spans="2:65" s="12" customFormat="1" hidden="1" outlineLevel="1">
      <c r="B213" s="135"/>
      <c r="D213" s="136" t="s">
        <v>138</v>
      </c>
      <c r="E213" s="137" t="s">
        <v>3</v>
      </c>
      <c r="F213" s="138" t="s">
        <v>141</v>
      </c>
      <c r="H213" s="137" t="s">
        <v>3</v>
      </c>
      <c r="L213" s="135"/>
      <c r="M213" s="139"/>
      <c r="T213" s="140"/>
      <c r="AT213" s="137" t="s">
        <v>138</v>
      </c>
      <c r="AU213" s="137" t="s">
        <v>84</v>
      </c>
      <c r="AV213" s="12" t="s">
        <v>82</v>
      </c>
      <c r="AW213" s="12" t="s">
        <v>36</v>
      </c>
      <c r="AX213" s="12" t="s">
        <v>77</v>
      </c>
      <c r="AY213" s="137" t="s">
        <v>126</v>
      </c>
    </row>
    <row r="214" spans="2:65" s="13" customFormat="1" hidden="1" outlineLevel="1">
      <c r="B214" s="141"/>
      <c r="D214" s="136" t="s">
        <v>138</v>
      </c>
      <c r="E214" s="142" t="s">
        <v>3</v>
      </c>
      <c r="F214" s="143" t="s">
        <v>209</v>
      </c>
      <c r="H214" s="144">
        <v>0.85</v>
      </c>
      <c r="L214" s="141"/>
      <c r="M214" s="145"/>
      <c r="T214" s="146"/>
      <c r="AT214" s="142" t="s">
        <v>138</v>
      </c>
      <c r="AU214" s="142" t="s">
        <v>84</v>
      </c>
      <c r="AV214" s="13" t="s">
        <v>84</v>
      </c>
      <c r="AW214" s="13" t="s">
        <v>36</v>
      </c>
      <c r="AX214" s="13" t="s">
        <v>77</v>
      </c>
      <c r="AY214" s="142" t="s">
        <v>126</v>
      </c>
    </row>
    <row r="215" spans="2:65" s="13" customFormat="1" hidden="1" outlineLevel="1">
      <c r="B215" s="141"/>
      <c r="D215" s="136" t="s">
        <v>138</v>
      </c>
      <c r="E215" s="142" t="s">
        <v>3</v>
      </c>
      <c r="F215" s="143" t="s">
        <v>213</v>
      </c>
      <c r="H215" s="144">
        <v>0.94</v>
      </c>
      <c r="L215" s="141"/>
      <c r="M215" s="145"/>
      <c r="T215" s="146"/>
      <c r="AT215" s="142" t="s">
        <v>138</v>
      </c>
      <c r="AU215" s="142" t="s">
        <v>84</v>
      </c>
      <c r="AV215" s="13" t="s">
        <v>84</v>
      </c>
      <c r="AW215" s="13" t="s">
        <v>36</v>
      </c>
      <c r="AX215" s="13" t="s">
        <v>77</v>
      </c>
      <c r="AY215" s="142" t="s">
        <v>126</v>
      </c>
    </row>
    <row r="216" spans="2:65" s="12" customFormat="1" hidden="1" outlineLevel="1">
      <c r="B216" s="135"/>
      <c r="D216" s="136" t="s">
        <v>138</v>
      </c>
      <c r="E216" s="137" t="s">
        <v>3</v>
      </c>
      <c r="F216" s="138" t="s">
        <v>142</v>
      </c>
      <c r="H216" s="137" t="s">
        <v>3</v>
      </c>
      <c r="L216" s="135"/>
      <c r="M216" s="139"/>
      <c r="T216" s="140"/>
      <c r="AT216" s="137" t="s">
        <v>138</v>
      </c>
      <c r="AU216" s="137" t="s">
        <v>84</v>
      </c>
      <c r="AV216" s="12" t="s">
        <v>82</v>
      </c>
      <c r="AW216" s="12" t="s">
        <v>36</v>
      </c>
      <c r="AX216" s="12" t="s">
        <v>77</v>
      </c>
      <c r="AY216" s="137" t="s">
        <v>126</v>
      </c>
    </row>
    <row r="217" spans="2:65" s="13" customFormat="1" hidden="1" outlineLevel="1">
      <c r="B217" s="141"/>
      <c r="D217" s="136" t="s">
        <v>138</v>
      </c>
      <c r="E217" s="142" t="s">
        <v>3</v>
      </c>
      <c r="F217" s="143" t="s">
        <v>214</v>
      </c>
      <c r="H217" s="144">
        <v>1.33</v>
      </c>
      <c r="L217" s="141"/>
      <c r="M217" s="145"/>
      <c r="T217" s="146"/>
      <c r="AT217" s="142" t="s">
        <v>138</v>
      </c>
      <c r="AU217" s="142" t="s">
        <v>84</v>
      </c>
      <c r="AV217" s="13" t="s">
        <v>84</v>
      </c>
      <c r="AW217" s="13" t="s">
        <v>36</v>
      </c>
      <c r="AX217" s="13" t="s">
        <v>77</v>
      </c>
      <c r="AY217" s="142" t="s">
        <v>126</v>
      </c>
    </row>
    <row r="218" spans="2:65" s="12" customFormat="1" hidden="1" outlineLevel="1">
      <c r="B218" s="135"/>
      <c r="D218" s="136" t="s">
        <v>138</v>
      </c>
      <c r="E218" s="137" t="s">
        <v>3</v>
      </c>
      <c r="F218" s="138" t="s">
        <v>158</v>
      </c>
      <c r="H218" s="137" t="s">
        <v>3</v>
      </c>
      <c r="L218" s="135"/>
      <c r="M218" s="139"/>
      <c r="T218" s="140"/>
      <c r="AT218" s="137" t="s">
        <v>138</v>
      </c>
      <c r="AU218" s="137" t="s">
        <v>84</v>
      </c>
      <c r="AV218" s="12" t="s">
        <v>82</v>
      </c>
      <c r="AW218" s="12" t="s">
        <v>36</v>
      </c>
      <c r="AX218" s="12" t="s">
        <v>77</v>
      </c>
      <c r="AY218" s="137" t="s">
        <v>126</v>
      </c>
    </row>
    <row r="219" spans="2:65" s="13" customFormat="1" hidden="1" outlineLevel="1">
      <c r="B219" s="141"/>
      <c r="D219" s="136" t="s">
        <v>138</v>
      </c>
      <c r="E219" s="142" t="s">
        <v>3</v>
      </c>
      <c r="F219" s="143" t="s">
        <v>215</v>
      </c>
      <c r="H219" s="144">
        <v>1.86</v>
      </c>
      <c r="L219" s="141"/>
      <c r="M219" s="145"/>
      <c r="T219" s="146"/>
      <c r="AT219" s="142" t="s">
        <v>138</v>
      </c>
      <c r="AU219" s="142" t="s">
        <v>84</v>
      </c>
      <c r="AV219" s="13" t="s">
        <v>84</v>
      </c>
      <c r="AW219" s="13" t="s">
        <v>36</v>
      </c>
      <c r="AX219" s="13" t="s">
        <v>77</v>
      </c>
      <c r="AY219" s="142" t="s">
        <v>126</v>
      </c>
    </row>
    <row r="220" spans="2:65" s="14" customFormat="1" hidden="1" outlineLevel="1">
      <c r="B220" s="147"/>
      <c r="D220" s="136" t="s">
        <v>138</v>
      </c>
      <c r="E220" s="148" t="s">
        <v>3</v>
      </c>
      <c r="F220" s="149" t="s">
        <v>143</v>
      </c>
      <c r="H220" s="150">
        <v>79.435000000000002</v>
      </c>
      <c r="L220" s="147"/>
      <c r="M220" s="151"/>
      <c r="T220" s="152"/>
      <c r="AT220" s="148" t="s">
        <v>138</v>
      </c>
      <c r="AU220" s="148" t="s">
        <v>84</v>
      </c>
      <c r="AV220" s="14" t="s">
        <v>134</v>
      </c>
      <c r="AW220" s="14" t="s">
        <v>36</v>
      </c>
      <c r="AX220" s="14" t="s">
        <v>82</v>
      </c>
      <c r="AY220" s="148" t="s">
        <v>126</v>
      </c>
    </row>
    <row r="221" spans="2:65" s="1" customFormat="1" ht="24.2" customHeight="1" collapsed="1">
      <c r="B221" s="119"/>
      <c r="C221" s="120" t="s">
        <v>144</v>
      </c>
      <c r="D221" s="120" t="s">
        <v>129</v>
      </c>
      <c r="E221" s="121" t="s">
        <v>216</v>
      </c>
      <c r="F221" s="122" t="s">
        <v>217</v>
      </c>
      <c r="G221" s="123" t="s">
        <v>148</v>
      </c>
      <c r="H221" s="124">
        <v>115.69</v>
      </c>
      <c r="I221" s="125"/>
      <c r="J221" s="125">
        <f>ROUND(I221*H221,2)</f>
        <v>0</v>
      </c>
      <c r="K221" s="122" t="s">
        <v>133</v>
      </c>
      <c r="L221" s="30"/>
      <c r="M221" s="126" t="s">
        <v>3</v>
      </c>
      <c r="N221" s="127" t="s">
        <v>48</v>
      </c>
      <c r="O221" s="128">
        <v>1.6910000000000001</v>
      </c>
      <c r="P221" s="128">
        <f>O221*H221</f>
        <v>195.63179</v>
      </c>
      <c r="Q221" s="128">
        <v>4.0629999999999999E-2</v>
      </c>
      <c r="R221" s="128">
        <f>Q221*H221</f>
        <v>4.7004846999999996</v>
      </c>
      <c r="S221" s="128">
        <v>0</v>
      </c>
      <c r="T221" s="129">
        <f>S221*H221</f>
        <v>0</v>
      </c>
      <c r="AR221" s="130" t="s">
        <v>134</v>
      </c>
      <c r="AT221" s="130" t="s">
        <v>129</v>
      </c>
      <c r="AU221" s="130" t="s">
        <v>84</v>
      </c>
      <c r="AY221" s="18" t="s">
        <v>126</v>
      </c>
      <c r="BE221" s="131">
        <f>IF(N221="základní",J221,0)</f>
        <v>0</v>
      </c>
      <c r="BF221" s="131">
        <f>IF(N221="snížená",J221,0)</f>
        <v>0</v>
      </c>
      <c r="BG221" s="131">
        <f>IF(N221="zákl. přenesená",J221,0)</f>
        <v>0</v>
      </c>
      <c r="BH221" s="131">
        <f>IF(N221="sníž. přenesená",J221,0)</f>
        <v>0</v>
      </c>
      <c r="BI221" s="131">
        <f>IF(N221="nulová",J221,0)</f>
        <v>0</v>
      </c>
      <c r="BJ221" s="18" t="s">
        <v>82</v>
      </c>
      <c r="BK221" s="131">
        <f>ROUND(I221*H221,2)</f>
        <v>0</v>
      </c>
      <c r="BL221" s="18" t="s">
        <v>134</v>
      </c>
      <c r="BM221" s="130" t="s">
        <v>218</v>
      </c>
    </row>
    <row r="222" spans="2:65" s="1" customFormat="1" hidden="1" outlineLevel="1">
      <c r="B222" s="30"/>
      <c r="D222" s="132" t="s">
        <v>136</v>
      </c>
      <c r="F222" s="133" t="s">
        <v>219</v>
      </c>
      <c r="L222" s="30"/>
      <c r="M222" s="134"/>
      <c r="T222" s="51"/>
      <c r="AT222" s="18" t="s">
        <v>136</v>
      </c>
      <c r="AU222" s="18" t="s">
        <v>84</v>
      </c>
    </row>
    <row r="223" spans="2:65" s="12" customFormat="1" hidden="1" outlineLevel="1">
      <c r="B223" s="135"/>
      <c r="D223" s="136" t="s">
        <v>138</v>
      </c>
      <c r="E223" s="137" t="s">
        <v>3</v>
      </c>
      <c r="F223" s="138" t="s">
        <v>139</v>
      </c>
      <c r="H223" s="137" t="s">
        <v>3</v>
      </c>
      <c r="L223" s="135"/>
      <c r="M223" s="139"/>
      <c r="T223" s="140"/>
      <c r="AT223" s="137" t="s">
        <v>138</v>
      </c>
      <c r="AU223" s="137" t="s">
        <v>84</v>
      </c>
      <c r="AV223" s="12" t="s">
        <v>82</v>
      </c>
      <c r="AW223" s="12" t="s">
        <v>36</v>
      </c>
      <c r="AX223" s="12" t="s">
        <v>77</v>
      </c>
      <c r="AY223" s="137" t="s">
        <v>126</v>
      </c>
    </row>
    <row r="224" spans="2:65" s="12" customFormat="1" hidden="1" outlineLevel="1">
      <c r="B224" s="135"/>
      <c r="D224" s="136" t="s">
        <v>138</v>
      </c>
      <c r="E224" s="137" t="s">
        <v>3</v>
      </c>
      <c r="F224" s="138" t="s">
        <v>140</v>
      </c>
      <c r="H224" s="137" t="s">
        <v>3</v>
      </c>
      <c r="L224" s="135"/>
      <c r="M224" s="139"/>
      <c r="T224" s="140"/>
      <c r="AT224" s="137" t="s">
        <v>138</v>
      </c>
      <c r="AU224" s="137" t="s">
        <v>84</v>
      </c>
      <c r="AV224" s="12" t="s">
        <v>82</v>
      </c>
      <c r="AW224" s="12" t="s">
        <v>36</v>
      </c>
      <c r="AX224" s="12" t="s">
        <v>77</v>
      </c>
      <c r="AY224" s="137" t="s">
        <v>126</v>
      </c>
    </row>
    <row r="225" spans="2:65" s="13" customFormat="1" hidden="1" outlineLevel="1">
      <c r="B225" s="141"/>
      <c r="D225" s="136" t="s">
        <v>138</v>
      </c>
      <c r="E225" s="142" t="s">
        <v>3</v>
      </c>
      <c r="F225" s="143" t="s">
        <v>192</v>
      </c>
      <c r="H225" s="144">
        <v>0.58499999999999996</v>
      </c>
      <c r="L225" s="141"/>
      <c r="M225" s="145"/>
      <c r="T225" s="146"/>
      <c r="AT225" s="142" t="s">
        <v>138</v>
      </c>
      <c r="AU225" s="142" t="s">
        <v>84</v>
      </c>
      <c r="AV225" s="13" t="s">
        <v>84</v>
      </c>
      <c r="AW225" s="13" t="s">
        <v>36</v>
      </c>
      <c r="AX225" s="13" t="s">
        <v>77</v>
      </c>
      <c r="AY225" s="142" t="s">
        <v>126</v>
      </c>
    </row>
    <row r="226" spans="2:65" s="13" customFormat="1" hidden="1" outlineLevel="1">
      <c r="B226" s="141"/>
      <c r="D226" s="136" t="s">
        <v>138</v>
      </c>
      <c r="E226" s="142" t="s">
        <v>3</v>
      </c>
      <c r="F226" s="143" t="s">
        <v>220</v>
      </c>
      <c r="H226" s="144">
        <v>3.51</v>
      </c>
      <c r="L226" s="141"/>
      <c r="M226" s="145"/>
      <c r="T226" s="146"/>
      <c r="AT226" s="142" t="s">
        <v>138</v>
      </c>
      <c r="AU226" s="142" t="s">
        <v>84</v>
      </c>
      <c r="AV226" s="13" t="s">
        <v>84</v>
      </c>
      <c r="AW226" s="13" t="s">
        <v>36</v>
      </c>
      <c r="AX226" s="13" t="s">
        <v>77</v>
      </c>
      <c r="AY226" s="142" t="s">
        <v>126</v>
      </c>
    </row>
    <row r="227" spans="2:65" s="12" customFormat="1" hidden="1" outlineLevel="1">
      <c r="B227" s="135"/>
      <c r="D227" s="136" t="s">
        <v>138</v>
      </c>
      <c r="E227" s="137" t="s">
        <v>3</v>
      </c>
      <c r="F227" s="138" t="s">
        <v>154</v>
      </c>
      <c r="H227" s="137" t="s">
        <v>3</v>
      </c>
      <c r="L227" s="135"/>
      <c r="M227" s="139"/>
      <c r="T227" s="140"/>
      <c r="AT227" s="137" t="s">
        <v>138</v>
      </c>
      <c r="AU227" s="137" t="s">
        <v>84</v>
      </c>
      <c r="AV227" s="12" t="s">
        <v>82</v>
      </c>
      <c r="AW227" s="12" t="s">
        <v>36</v>
      </c>
      <c r="AX227" s="12" t="s">
        <v>77</v>
      </c>
      <c r="AY227" s="137" t="s">
        <v>126</v>
      </c>
    </row>
    <row r="228" spans="2:65" s="13" customFormat="1" hidden="1" outlineLevel="1">
      <c r="B228" s="141"/>
      <c r="D228" s="136" t="s">
        <v>138</v>
      </c>
      <c r="E228" s="142" t="s">
        <v>3</v>
      </c>
      <c r="F228" s="143" t="s">
        <v>192</v>
      </c>
      <c r="H228" s="144">
        <v>0.58499999999999996</v>
      </c>
      <c r="L228" s="141"/>
      <c r="M228" s="145"/>
      <c r="T228" s="146"/>
      <c r="AT228" s="142" t="s">
        <v>138</v>
      </c>
      <c r="AU228" s="142" t="s">
        <v>84</v>
      </c>
      <c r="AV228" s="13" t="s">
        <v>84</v>
      </c>
      <c r="AW228" s="13" t="s">
        <v>36</v>
      </c>
      <c r="AX228" s="13" t="s">
        <v>77</v>
      </c>
      <c r="AY228" s="142" t="s">
        <v>126</v>
      </c>
    </row>
    <row r="229" spans="2:65" s="13" customFormat="1" hidden="1" outlineLevel="1">
      <c r="B229" s="141"/>
      <c r="D229" s="136" t="s">
        <v>138</v>
      </c>
      <c r="E229" s="142" t="s">
        <v>3</v>
      </c>
      <c r="F229" s="143" t="s">
        <v>195</v>
      </c>
      <c r="H229" s="144">
        <v>2.9249999999999998</v>
      </c>
      <c r="L229" s="141"/>
      <c r="M229" s="145"/>
      <c r="T229" s="146"/>
      <c r="AT229" s="142" t="s">
        <v>138</v>
      </c>
      <c r="AU229" s="142" t="s">
        <v>84</v>
      </c>
      <c r="AV229" s="13" t="s">
        <v>84</v>
      </c>
      <c r="AW229" s="13" t="s">
        <v>36</v>
      </c>
      <c r="AX229" s="13" t="s">
        <v>77</v>
      </c>
      <c r="AY229" s="142" t="s">
        <v>126</v>
      </c>
    </row>
    <row r="230" spans="2:65" s="12" customFormat="1" hidden="1" outlineLevel="1">
      <c r="B230" s="135"/>
      <c r="D230" s="136" t="s">
        <v>138</v>
      </c>
      <c r="E230" s="137" t="s">
        <v>3</v>
      </c>
      <c r="F230" s="138" t="s">
        <v>141</v>
      </c>
      <c r="H230" s="137" t="s">
        <v>3</v>
      </c>
      <c r="L230" s="135"/>
      <c r="M230" s="139"/>
      <c r="T230" s="140"/>
      <c r="AT230" s="137" t="s">
        <v>138</v>
      </c>
      <c r="AU230" s="137" t="s">
        <v>84</v>
      </c>
      <c r="AV230" s="12" t="s">
        <v>82</v>
      </c>
      <c r="AW230" s="12" t="s">
        <v>36</v>
      </c>
      <c r="AX230" s="12" t="s">
        <v>77</v>
      </c>
      <c r="AY230" s="137" t="s">
        <v>126</v>
      </c>
    </row>
    <row r="231" spans="2:65" s="13" customFormat="1" hidden="1" outlineLevel="1">
      <c r="B231" s="141"/>
      <c r="D231" s="136" t="s">
        <v>138</v>
      </c>
      <c r="E231" s="142" t="s">
        <v>3</v>
      </c>
      <c r="F231" s="143" t="s">
        <v>192</v>
      </c>
      <c r="H231" s="144">
        <v>0.58499999999999996</v>
      </c>
      <c r="L231" s="141"/>
      <c r="M231" s="145"/>
      <c r="T231" s="146"/>
      <c r="AT231" s="142" t="s">
        <v>138</v>
      </c>
      <c r="AU231" s="142" t="s">
        <v>84</v>
      </c>
      <c r="AV231" s="13" t="s">
        <v>84</v>
      </c>
      <c r="AW231" s="13" t="s">
        <v>36</v>
      </c>
      <c r="AX231" s="13" t="s">
        <v>77</v>
      </c>
      <c r="AY231" s="142" t="s">
        <v>126</v>
      </c>
    </row>
    <row r="232" spans="2:65" s="13" customFormat="1" hidden="1" outlineLevel="1">
      <c r="B232" s="141"/>
      <c r="D232" s="136" t="s">
        <v>138</v>
      </c>
      <c r="E232" s="142" t="s">
        <v>3</v>
      </c>
      <c r="F232" s="143" t="s">
        <v>195</v>
      </c>
      <c r="H232" s="144">
        <v>2.9249999999999998</v>
      </c>
      <c r="L232" s="141"/>
      <c r="M232" s="145"/>
      <c r="T232" s="146"/>
      <c r="AT232" s="142" t="s">
        <v>138</v>
      </c>
      <c r="AU232" s="142" t="s">
        <v>84</v>
      </c>
      <c r="AV232" s="13" t="s">
        <v>84</v>
      </c>
      <c r="AW232" s="13" t="s">
        <v>36</v>
      </c>
      <c r="AX232" s="13" t="s">
        <v>77</v>
      </c>
      <c r="AY232" s="142" t="s">
        <v>126</v>
      </c>
    </row>
    <row r="233" spans="2:65" s="12" customFormat="1" hidden="1" outlineLevel="1">
      <c r="B233" s="135"/>
      <c r="D233" s="136" t="s">
        <v>138</v>
      </c>
      <c r="E233" s="137" t="s">
        <v>3</v>
      </c>
      <c r="F233" s="138" t="s">
        <v>142</v>
      </c>
      <c r="H233" s="137" t="s">
        <v>3</v>
      </c>
      <c r="L233" s="135"/>
      <c r="M233" s="139"/>
      <c r="T233" s="140"/>
      <c r="AT233" s="137" t="s">
        <v>138</v>
      </c>
      <c r="AU233" s="137" t="s">
        <v>84</v>
      </c>
      <c r="AV233" s="12" t="s">
        <v>82</v>
      </c>
      <c r="AW233" s="12" t="s">
        <v>36</v>
      </c>
      <c r="AX233" s="12" t="s">
        <v>77</v>
      </c>
      <c r="AY233" s="137" t="s">
        <v>126</v>
      </c>
    </row>
    <row r="234" spans="2:65" s="13" customFormat="1" hidden="1" outlineLevel="1">
      <c r="B234" s="141"/>
      <c r="D234" s="136" t="s">
        <v>138</v>
      </c>
      <c r="E234" s="142" t="s">
        <v>3</v>
      </c>
      <c r="F234" s="143" t="s">
        <v>192</v>
      </c>
      <c r="H234" s="144">
        <v>0.58499999999999996</v>
      </c>
      <c r="L234" s="141"/>
      <c r="M234" s="145"/>
      <c r="T234" s="146"/>
      <c r="AT234" s="142" t="s">
        <v>138</v>
      </c>
      <c r="AU234" s="142" t="s">
        <v>84</v>
      </c>
      <c r="AV234" s="13" t="s">
        <v>84</v>
      </c>
      <c r="AW234" s="13" t="s">
        <v>36</v>
      </c>
      <c r="AX234" s="13" t="s">
        <v>77</v>
      </c>
      <c r="AY234" s="142" t="s">
        <v>126</v>
      </c>
    </row>
    <row r="235" spans="2:65" s="13" customFormat="1" hidden="1" outlineLevel="1">
      <c r="B235" s="141"/>
      <c r="D235" s="136" t="s">
        <v>138</v>
      </c>
      <c r="E235" s="142" t="s">
        <v>3</v>
      </c>
      <c r="F235" s="143" t="s">
        <v>196</v>
      </c>
      <c r="H235" s="144">
        <v>2.34</v>
      </c>
      <c r="L235" s="141"/>
      <c r="M235" s="145"/>
      <c r="T235" s="146"/>
      <c r="AT235" s="142" t="s">
        <v>138</v>
      </c>
      <c r="AU235" s="142" t="s">
        <v>84</v>
      </c>
      <c r="AV235" s="13" t="s">
        <v>84</v>
      </c>
      <c r="AW235" s="13" t="s">
        <v>36</v>
      </c>
      <c r="AX235" s="13" t="s">
        <v>77</v>
      </c>
      <c r="AY235" s="142" t="s">
        <v>126</v>
      </c>
    </row>
    <row r="236" spans="2:65" s="12" customFormat="1" hidden="1" outlineLevel="1">
      <c r="B236" s="135"/>
      <c r="D236" s="136" t="s">
        <v>138</v>
      </c>
      <c r="E236" s="137" t="s">
        <v>3</v>
      </c>
      <c r="F236" s="138" t="s">
        <v>158</v>
      </c>
      <c r="H236" s="137" t="s">
        <v>3</v>
      </c>
      <c r="L236" s="135"/>
      <c r="M236" s="139"/>
      <c r="T236" s="140"/>
      <c r="AT236" s="137" t="s">
        <v>138</v>
      </c>
      <c r="AU236" s="137" t="s">
        <v>84</v>
      </c>
      <c r="AV236" s="12" t="s">
        <v>82</v>
      </c>
      <c r="AW236" s="12" t="s">
        <v>36</v>
      </c>
      <c r="AX236" s="12" t="s">
        <v>77</v>
      </c>
      <c r="AY236" s="137" t="s">
        <v>126</v>
      </c>
    </row>
    <row r="237" spans="2:65" s="13" customFormat="1" hidden="1" outlineLevel="1">
      <c r="B237" s="141"/>
      <c r="D237" s="136" t="s">
        <v>138</v>
      </c>
      <c r="E237" s="142" t="s">
        <v>3</v>
      </c>
      <c r="F237" s="143" t="s">
        <v>198</v>
      </c>
      <c r="H237" s="144">
        <v>1.65</v>
      </c>
      <c r="L237" s="141"/>
      <c r="M237" s="145"/>
      <c r="T237" s="146"/>
      <c r="AT237" s="142" t="s">
        <v>138</v>
      </c>
      <c r="AU237" s="142" t="s">
        <v>84</v>
      </c>
      <c r="AV237" s="13" t="s">
        <v>84</v>
      </c>
      <c r="AW237" s="13" t="s">
        <v>36</v>
      </c>
      <c r="AX237" s="13" t="s">
        <v>77</v>
      </c>
      <c r="AY237" s="142" t="s">
        <v>126</v>
      </c>
    </row>
    <row r="238" spans="2:65" s="14" customFormat="1" hidden="1" outlineLevel="1">
      <c r="B238" s="147"/>
      <c r="D238" s="136" t="s">
        <v>138</v>
      </c>
      <c r="E238" s="148" t="s">
        <v>3</v>
      </c>
      <c r="F238" s="149" t="s">
        <v>143</v>
      </c>
      <c r="H238" s="150">
        <v>115.69</v>
      </c>
      <c r="L238" s="147"/>
      <c r="M238" s="151"/>
      <c r="T238" s="152"/>
      <c r="AT238" s="148" t="s">
        <v>138</v>
      </c>
      <c r="AU238" s="148" t="s">
        <v>84</v>
      </c>
      <c r="AV238" s="14" t="s">
        <v>134</v>
      </c>
      <c r="AW238" s="14" t="s">
        <v>36</v>
      </c>
      <c r="AX238" s="14" t="s">
        <v>82</v>
      </c>
      <c r="AY238" s="148" t="s">
        <v>126</v>
      </c>
    </row>
    <row r="239" spans="2:65" s="1" customFormat="1" ht="24.2" customHeight="1" collapsed="1">
      <c r="B239" s="119"/>
      <c r="C239" s="120" t="s">
        <v>221</v>
      </c>
      <c r="D239" s="120" t="s">
        <v>129</v>
      </c>
      <c r="E239" s="121" t="s">
        <v>222</v>
      </c>
      <c r="F239" s="122" t="s">
        <v>217</v>
      </c>
      <c r="G239" s="123" t="s">
        <v>148</v>
      </c>
      <c r="H239" s="124">
        <v>139.435</v>
      </c>
      <c r="I239" s="125"/>
      <c r="J239" s="125">
        <f>ROUND(I239*H239,2)</f>
        <v>0</v>
      </c>
      <c r="K239" s="122" t="s">
        <v>3</v>
      </c>
      <c r="L239" s="30"/>
      <c r="M239" s="126" t="s">
        <v>3</v>
      </c>
      <c r="N239" s="127" t="s">
        <v>48</v>
      </c>
      <c r="O239" s="128">
        <v>1.6910000000000001</v>
      </c>
      <c r="P239" s="128">
        <f>O239*H239</f>
        <v>235.78458500000002</v>
      </c>
      <c r="Q239" s="128">
        <v>4.0629999999999999E-2</v>
      </c>
      <c r="R239" s="128">
        <f>Q239*H239</f>
        <v>5.6652440500000001</v>
      </c>
      <c r="S239" s="128">
        <v>0</v>
      </c>
      <c r="T239" s="129">
        <f>S239*H239</f>
        <v>0</v>
      </c>
      <c r="AR239" s="130" t="s">
        <v>134</v>
      </c>
      <c r="AT239" s="130" t="s">
        <v>129</v>
      </c>
      <c r="AU239" s="130" t="s">
        <v>84</v>
      </c>
      <c r="AY239" s="18" t="s">
        <v>126</v>
      </c>
      <c r="BE239" s="131">
        <f>IF(N239="základní",J239,0)</f>
        <v>0</v>
      </c>
      <c r="BF239" s="131">
        <f>IF(N239="snížená",J239,0)</f>
        <v>0</v>
      </c>
      <c r="BG239" s="131">
        <f>IF(N239="zákl. přenesená",J239,0)</f>
        <v>0</v>
      </c>
      <c r="BH239" s="131">
        <f>IF(N239="sníž. přenesená",J239,0)</f>
        <v>0</v>
      </c>
      <c r="BI239" s="131">
        <f>IF(N239="nulová",J239,0)</f>
        <v>0</v>
      </c>
      <c r="BJ239" s="18" t="s">
        <v>82</v>
      </c>
      <c r="BK239" s="131">
        <f>ROUND(I239*H239,2)</f>
        <v>0</v>
      </c>
      <c r="BL239" s="18" t="s">
        <v>134</v>
      </c>
      <c r="BM239" s="130" t="s">
        <v>223</v>
      </c>
    </row>
    <row r="240" spans="2:65" s="12" customFormat="1" hidden="1" outlineLevel="1">
      <c r="B240" s="135"/>
      <c r="D240" s="136" t="s">
        <v>138</v>
      </c>
      <c r="E240" s="137" t="s">
        <v>3</v>
      </c>
      <c r="F240" s="138" t="s">
        <v>139</v>
      </c>
      <c r="H240" s="137" t="s">
        <v>3</v>
      </c>
      <c r="L240" s="135"/>
      <c r="M240" s="139"/>
      <c r="T240" s="140"/>
      <c r="AT240" s="137" t="s">
        <v>138</v>
      </c>
      <c r="AU240" s="137" t="s">
        <v>84</v>
      </c>
      <c r="AV240" s="12" t="s">
        <v>82</v>
      </c>
      <c r="AW240" s="12" t="s">
        <v>36</v>
      </c>
      <c r="AX240" s="12" t="s">
        <v>77</v>
      </c>
      <c r="AY240" s="137" t="s">
        <v>126</v>
      </c>
    </row>
    <row r="241" spans="2:51" s="12" customFormat="1" hidden="1" outlineLevel="1">
      <c r="B241" s="135"/>
      <c r="D241" s="136" t="s">
        <v>138</v>
      </c>
      <c r="E241" s="137" t="s">
        <v>3</v>
      </c>
      <c r="F241" s="138" t="s">
        <v>140</v>
      </c>
      <c r="H241" s="137" t="s">
        <v>3</v>
      </c>
      <c r="L241" s="135"/>
      <c r="M241" s="139"/>
      <c r="T241" s="140"/>
      <c r="AT241" s="137" t="s">
        <v>138</v>
      </c>
      <c r="AU241" s="137" t="s">
        <v>84</v>
      </c>
      <c r="AV241" s="12" t="s">
        <v>82</v>
      </c>
      <c r="AW241" s="12" t="s">
        <v>36</v>
      </c>
      <c r="AX241" s="12" t="s">
        <v>77</v>
      </c>
      <c r="AY241" s="137" t="s">
        <v>126</v>
      </c>
    </row>
    <row r="242" spans="2:51" s="13" customFormat="1" hidden="1" outlineLevel="1">
      <c r="B242" s="141"/>
      <c r="D242" s="136" t="s">
        <v>138</v>
      </c>
      <c r="E242" s="142" t="s">
        <v>3</v>
      </c>
      <c r="F242" s="143" t="s">
        <v>202</v>
      </c>
      <c r="H242" s="144">
        <v>2.7749999999999999</v>
      </c>
      <c r="L242" s="141"/>
      <c r="M242" s="145"/>
      <c r="T242" s="146"/>
      <c r="AT242" s="142" t="s">
        <v>138</v>
      </c>
      <c r="AU242" s="142" t="s">
        <v>84</v>
      </c>
      <c r="AV242" s="13" t="s">
        <v>84</v>
      </c>
      <c r="AW242" s="13" t="s">
        <v>36</v>
      </c>
      <c r="AX242" s="13" t="s">
        <v>77</v>
      </c>
      <c r="AY242" s="142" t="s">
        <v>126</v>
      </c>
    </row>
    <row r="243" spans="2:51" s="13" customFormat="1" hidden="1" outlineLevel="1">
      <c r="B243" s="141"/>
      <c r="D243" s="136" t="s">
        <v>138</v>
      </c>
      <c r="E243" s="142" t="s">
        <v>3</v>
      </c>
      <c r="F243" s="143" t="s">
        <v>203</v>
      </c>
      <c r="H243" s="144">
        <v>5.52</v>
      </c>
      <c r="L243" s="141"/>
      <c r="M243" s="145"/>
      <c r="T243" s="146"/>
      <c r="AT243" s="142" t="s">
        <v>138</v>
      </c>
      <c r="AU243" s="142" t="s">
        <v>84</v>
      </c>
      <c r="AV243" s="13" t="s">
        <v>84</v>
      </c>
      <c r="AW243" s="13" t="s">
        <v>36</v>
      </c>
      <c r="AX243" s="13" t="s">
        <v>77</v>
      </c>
      <c r="AY243" s="142" t="s">
        <v>126</v>
      </c>
    </row>
    <row r="244" spans="2:51" s="12" customFormat="1" hidden="1" outlineLevel="1">
      <c r="B244" s="135"/>
      <c r="D244" s="136" t="s">
        <v>138</v>
      </c>
      <c r="E244" s="137" t="s">
        <v>3</v>
      </c>
      <c r="F244" s="138" t="s">
        <v>154</v>
      </c>
      <c r="H244" s="137" t="s">
        <v>3</v>
      </c>
      <c r="L244" s="135"/>
      <c r="M244" s="139"/>
      <c r="T244" s="140"/>
      <c r="AT244" s="137" t="s">
        <v>138</v>
      </c>
      <c r="AU244" s="137" t="s">
        <v>84</v>
      </c>
      <c r="AV244" s="12" t="s">
        <v>82</v>
      </c>
      <c r="AW244" s="12" t="s">
        <v>36</v>
      </c>
      <c r="AX244" s="12" t="s">
        <v>77</v>
      </c>
      <c r="AY244" s="137" t="s">
        <v>126</v>
      </c>
    </row>
    <row r="245" spans="2:51" s="13" customFormat="1" hidden="1" outlineLevel="1">
      <c r="B245" s="141"/>
      <c r="D245" s="136" t="s">
        <v>138</v>
      </c>
      <c r="E245" s="142" t="s">
        <v>3</v>
      </c>
      <c r="F245" s="143" t="s">
        <v>204</v>
      </c>
      <c r="H245" s="144">
        <v>1.875</v>
      </c>
      <c r="L245" s="141"/>
      <c r="M245" s="145"/>
      <c r="T245" s="146"/>
      <c r="AT245" s="142" t="s">
        <v>138</v>
      </c>
      <c r="AU245" s="142" t="s">
        <v>84</v>
      </c>
      <c r="AV245" s="13" t="s">
        <v>84</v>
      </c>
      <c r="AW245" s="13" t="s">
        <v>36</v>
      </c>
      <c r="AX245" s="13" t="s">
        <v>77</v>
      </c>
      <c r="AY245" s="142" t="s">
        <v>126</v>
      </c>
    </row>
    <row r="246" spans="2:51" s="13" customFormat="1" hidden="1" outlineLevel="1">
      <c r="B246" s="141"/>
      <c r="D246" s="136" t="s">
        <v>138</v>
      </c>
      <c r="E246" s="142" t="s">
        <v>3</v>
      </c>
      <c r="F246" s="143" t="s">
        <v>205</v>
      </c>
      <c r="H246" s="144">
        <v>5.46</v>
      </c>
      <c r="L246" s="141"/>
      <c r="M246" s="145"/>
      <c r="T246" s="146"/>
      <c r="AT246" s="142" t="s">
        <v>138</v>
      </c>
      <c r="AU246" s="142" t="s">
        <v>84</v>
      </c>
      <c r="AV246" s="13" t="s">
        <v>84</v>
      </c>
      <c r="AW246" s="13" t="s">
        <v>36</v>
      </c>
      <c r="AX246" s="13" t="s">
        <v>77</v>
      </c>
      <c r="AY246" s="142" t="s">
        <v>126</v>
      </c>
    </row>
    <row r="247" spans="2:51" s="12" customFormat="1" hidden="1" outlineLevel="1">
      <c r="B247" s="135"/>
      <c r="D247" s="136" t="s">
        <v>138</v>
      </c>
      <c r="E247" s="137" t="s">
        <v>3</v>
      </c>
      <c r="F247" s="138" t="s">
        <v>141</v>
      </c>
      <c r="H247" s="137" t="s">
        <v>3</v>
      </c>
      <c r="L247" s="135"/>
      <c r="M247" s="139"/>
      <c r="T247" s="140"/>
      <c r="AT247" s="137" t="s">
        <v>138</v>
      </c>
      <c r="AU247" s="137" t="s">
        <v>84</v>
      </c>
      <c r="AV247" s="12" t="s">
        <v>82</v>
      </c>
      <c r="AW247" s="12" t="s">
        <v>36</v>
      </c>
      <c r="AX247" s="12" t="s">
        <v>77</v>
      </c>
      <c r="AY247" s="137" t="s">
        <v>126</v>
      </c>
    </row>
    <row r="248" spans="2:51" s="13" customFormat="1" hidden="1" outlineLevel="1">
      <c r="B248" s="141"/>
      <c r="D248" s="136" t="s">
        <v>138</v>
      </c>
      <c r="E248" s="142" t="s">
        <v>3</v>
      </c>
      <c r="F248" s="143" t="s">
        <v>204</v>
      </c>
      <c r="H248" s="144">
        <v>1.875</v>
      </c>
      <c r="L248" s="141"/>
      <c r="M248" s="145"/>
      <c r="T248" s="146"/>
      <c r="AT248" s="142" t="s">
        <v>138</v>
      </c>
      <c r="AU248" s="142" t="s">
        <v>84</v>
      </c>
      <c r="AV248" s="13" t="s">
        <v>84</v>
      </c>
      <c r="AW248" s="13" t="s">
        <v>36</v>
      </c>
      <c r="AX248" s="13" t="s">
        <v>77</v>
      </c>
      <c r="AY248" s="142" t="s">
        <v>126</v>
      </c>
    </row>
    <row r="249" spans="2:51" s="13" customFormat="1" hidden="1" outlineLevel="1">
      <c r="B249" s="141"/>
      <c r="D249" s="136" t="s">
        <v>138</v>
      </c>
      <c r="E249" s="142" t="s">
        <v>3</v>
      </c>
      <c r="F249" s="143" t="s">
        <v>206</v>
      </c>
      <c r="H249" s="144">
        <v>4.62</v>
      </c>
      <c r="L249" s="141"/>
      <c r="M249" s="145"/>
      <c r="T249" s="146"/>
      <c r="AT249" s="142" t="s">
        <v>138</v>
      </c>
      <c r="AU249" s="142" t="s">
        <v>84</v>
      </c>
      <c r="AV249" s="13" t="s">
        <v>84</v>
      </c>
      <c r="AW249" s="13" t="s">
        <v>36</v>
      </c>
      <c r="AX249" s="13" t="s">
        <v>77</v>
      </c>
      <c r="AY249" s="142" t="s">
        <v>126</v>
      </c>
    </row>
    <row r="250" spans="2:51" s="12" customFormat="1" hidden="1" outlineLevel="1">
      <c r="B250" s="135"/>
      <c r="D250" s="136" t="s">
        <v>138</v>
      </c>
      <c r="E250" s="137" t="s">
        <v>3</v>
      </c>
      <c r="F250" s="138" t="s">
        <v>142</v>
      </c>
      <c r="H250" s="137" t="s">
        <v>3</v>
      </c>
      <c r="L250" s="135"/>
      <c r="M250" s="139"/>
      <c r="T250" s="140"/>
      <c r="AT250" s="137" t="s">
        <v>138</v>
      </c>
      <c r="AU250" s="137" t="s">
        <v>84</v>
      </c>
      <c r="AV250" s="12" t="s">
        <v>82</v>
      </c>
      <c r="AW250" s="12" t="s">
        <v>36</v>
      </c>
      <c r="AX250" s="12" t="s">
        <v>77</v>
      </c>
      <c r="AY250" s="137" t="s">
        <v>126</v>
      </c>
    </row>
    <row r="251" spans="2:51" s="13" customFormat="1" hidden="1" outlineLevel="1">
      <c r="B251" s="141"/>
      <c r="D251" s="136" t="s">
        <v>138</v>
      </c>
      <c r="E251" s="142" t="s">
        <v>3</v>
      </c>
      <c r="F251" s="143" t="s">
        <v>207</v>
      </c>
      <c r="H251" s="144">
        <v>2.97</v>
      </c>
      <c r="L251" s="141"/>
      <c r="M251" s="145"/>
      <c r="T251" s="146"/>
      <c r="AT251" s="142" t="s">
        <v>138</v>
      </c>
      <c r="AU251" s="142" t="s">
        <v>84</v>
      </c>
      <c r="AV251" s="13" t="s">
        <v>84</v>
      </c>
      <c r="AW251" s="13" t="s">
        <v>36</v>
      </c>
      <c r="AX251" s="13" t="s">
        <v>77</v>
      </c>
      <c r="AY251" s="142" t="s">
        <v>126</v>
      </c>
    </row>
    <row r="252" spans="2:51" s="12" customFormat="1" hidden="1" outlineLevel="1">
      <c r="B252" s="135"/>
      <c r="D252" s="136" t="s">
        <v>138</v>
      </c>
      <c r="E252" s="137" t="s">
        <v>3</v>
      </c>
      <c r="F252" s="138" t="s">
        <v>158</v>
      </c>
      <c r="H252" s="137" t="s">
        <v>3</v>
      </c>
      <c r="L252" s="135"/>
      <c r="M252" s="139"/>
      <c r="T252" s="140"/>
      <c r="AT252" s="137" t="s">
        <v>138</v>
      </c>
      <c r="AU252" s="137" t="s">
        <v>84</v>
      </c>
      <c r="AV252" s="12" t="s">
        <v>82</v>
      </c>
      <c r="AW252" s="12" t="s">
        <v>36</v>
      </c>
      <c r="AX252" s="12" t="s">
        <v>77</v>
      </c>
      <c r="AY252" s="137" t="s">
        <v>126</v>
      </c>
    </row>
    <row r="253" spans="2:51" s="13" customFormat="1" ht="22.5" hidden="1" outlineLevel="1">
      <c r="B253" s="141"/>
      <c r="D253" s="136" t="s">
        <v>138</v>
      </c>
      <c r="E253" s="142" t="s">
        <v>3</v>
      </c>
      <c r="F253" s="143" t="s">
        <v>208</v>
      </c>
      <c r="H253" s="144">
        <v>5.82</v>
      </c>
      <c r="L253" s="141"/>
      <c r="M253" s="145"/>
      <c r="T253" s="146"/>
      <c r="AT253" s="142" t="s">
        <v>138</v>
      </c>
      <c r="AU253" s="142" t="s">
        <v>84</v>
      </c>
      <c r="AV253" s="13" t="s">
        <v>84</v>
      </c>
      <c r="AW253" s="13" t="s">
        <v>36</v>
      </c>
      <c r="AX253" s="13" t="s">
        <v>77</v>
      </c>
      <c r="AY253" s="142" t="s">
        <v>126</v>
      </c>
    </row>
    <row r="254" spans="2:51" s="12" customFormat="1" hidden="1" outlineLevel="1">
      <c r="B254" s="135"/>
      <c r="D254" s="136" t="s">
        <v>138</v>
      </c>
      <c r="E254" s="137" t="s">
        <v>3</v>
      </c>
      <c r="F254" s="138" t="s">
        <v>140</v>
      </c>
      <c r="H254" s="137" t="s">
        <v>3</v>
      </c>
      <c r="L254" s="135"/>
      <c r="M254" s="139"/>
      <c r="T254" s="140"/>
      <c r="AT254" s="137" t="s">
        <v>138</v>
      </c>
      <c r="AU254" s="137" t="s">
        <v>84</v>
      </c>
      <c r="AV254" s="12" t="s">
        <v>82</v>
      </c>
      <c r="AW254" s="12" t="s">
        <v>36</v>
      </c>
      <c r="AX254" s="12" t="s">
        <v>77</v>
      </c>
      <c r="AY254" s="137" t="s">
        <v>126</v>
      </c>
    </row>
    <row r="255" spans="2:51" s="13" customFormat="1" hidden="1" outlineLevel="1">
      <c r="B255" s="141"/>
      <c r="D255" s="136" t="s">
        <v>138</v>
      </c>
      <c r="E255" s="142" t="s">
        <v>3</v>
      </c>
      <c r="F255" s="143" t="s">
        <v>209</v>
      </c>
      <c r="H255" s="144">
        <v>0.85</v>
      </c>
      <c r="L255" s="141"/>
      <c r="M255" s="145"/>
      <c r="T255" s="146"/>
      <c r="AT255" s="142" t="s">
        <v>138</v>
      </c>
      <c r="AU255" s="142" t="s">
        <v>84</v>
      </c>
      <c r="AV255" s="13" t="s">
        <v>84</v>
      </c>
      <c r="AW255" s="13" t="s">
        <v>36</v>
      </c>
      <c r="AX255" s="13" t="s">
        <v>77</v>
      </c>
      <c r="AY255" s="142" t="s">
        <v>126</v>
      </c>
    </row>
    <row r="256" spans="2:51" s="13" customFormat="1" hidden="1" outlineLevel="1">
      <c r="B256" s="141"/>
      <c r="D256" s="136" t="s">
        <v>138</v>
      </c>
      <c r="E256" s="142" t="s">
        <v>3</v>
      </c>
      <c r="F256" s="143" t="s">
        <v>210</v>
      </c>
      <c r="H256" s="144">
        <v>0.82</v>
      </c>
      <c r="L256" s="141"/>
      <c r="M256" s="145"/>
      <c r="T256" s="146"/>
      <c r="AT256" s="142" t="s">
        <v>138</v>
      </c>
      <c r="AU256" s="142" t="s">
        <v>84</v>
      </c>
      <c r="AV256" s="13" t="s">
        <v>84</v>
      </c>
      <c r="AW256" s="13" t="s">
        <v>36</v>
      </c>
      <c r="AX256" s="13" t="s">
        <v>77</v>
      </c>
      <c r="AY256" s="142" t="s">
        <v>126</v>
      </c>
    </row>
    <row r="257" spans="2:65" s="12" customFormat="1" hidden="1" outlineLevel="1">
      <c r="B257" s="135"/>
      <c r="D257" s="136" t="s">
        <v>138</v>
      </c>
      <c r="E257" s="137" t="s">
        <v>3</v>
      </c>
      <c r="F257" s="138" t="s">
        <v>154</v>
      </c>
      <c r="H257" s="137" t="s">
        <v>3</v>
      </c>
      <c r="L257" s="135"/>
      <c r="M257" s="139"/>
      <c r="T257" s="140"/>
      <c r="AT257" s="137" t="s">
        <v>138</v>
      </c>
      <c r="AU257" s="137" t="s">
        <v>84</v>
      </c>
      <c r="AV257" s="12" t="s">
        <v>82</v>
      </c>
      <c r="AW257" s="12" t="s">
        <v>36</v>
      </c>
      <c r="AX257" s="12" t="s">
        <v>77</v>
      </c>
      <c r="AY257" s="137" t="s">
        <v>126</v>
      </c>
    </row>
    <row r="258" spans="2:65" s="13" customFormat="1" hidden="1" outlineLevel="1">
      <c r="B258" s="141"/>
      <c r="D258" s="136" t="s">
        <v>138</v>
      </c>
      <c r="E258" s="142" t="s">
        <v>3</v>
      </c>
      <c r="F258" s="143" t="s">
        <v>211</v>
      </c>
      <c r="H258" s="144">
        <v>0.79</v>
      </c>
      <c r="L258" s="141"/>
      <c r="M258" s="145"/>
      <c r="T258" s="146"/>
      <c r="AT258" s="142" t="s">
        <v>138</v>
      </c>
      <c r="AU258" s="142" t="s">
        <v>84</v>
      </c>
      <c r="AV258" s="13" t="s">
        <v>84</v>
      </c>
      <c r="AW258" s="13" t="s">
        <v>36</v>
      </c>
      <c r="AX258" s="13" t="s">
        <v>77</v>
      </c>
      <c r="AY258" s="142" t="s">
        <v>126</v>
      </c>
    </row>
    <row r="259" spans="2:65" s="13" customFormat="1" hidden="1" outlineLevel="1">
      <c r="B259" s="141"/>
      <c r="D259" s="136" t="s">
        <v>138</v>
      </c>
      <c r="E259" s="142" t="s">
        <v>3</v>
      </c>
      <c r="F259" s="143" t="s">
        <v>212</v>
      </c>
      <c r="H259" s="144">
        <v>1.08</v>
      </c>
      <c r="L259" s="141"/>
      <c r="M259" s="145"/>
      <c r="T259" s="146"/>
      <c r="AT259" s="142" t="s">
        <v>138</v>
      </c>
      <c r="AU259" s="142" t="s">
        <v>84</v>
      </c>
      <c r="AV259" s="13" t="s">
        <v>84</v>
      </c>
      <c r="AW259" s="13" t="s">
        <v>36</v>
      </c>
      <c r="AX259" s="13" t="s">
        <v>77</v>
      </c>
      <c r="AY259" s="142" t="s">
        <v>126</v>
      </c>
    </row>
    <row r="260" spans="2:65" s="12" customFormat="1" hidden="1" outlineLevel="1">
      <c r="B260" s="135"/>
      <c r="D260" s="136" t="s">
        <v>138</v>
      </c>
      <c r="E260" s="137" t="s">
        <v>3</v>
      </c>
      <c r="F260" s="138" t="s">
        <v>141</v>
      </c>
      <c r="H260" s="137" t="s">
        <v>3</v>
      </c>
      <c r="L260" s="135"/>
      <c r="M260" s="139"/>
      <c r="T260" s="140"/>
      <c r="AT260" s="137" t="s">
        <v>138</v>
      </c>
      <c r="AU260" s="137" t="s">
        <v>84</v>
      </c>
      <c r="AV260" s="12" t="s">
        <v>82</v>
      </c>
      <c r="AW260" s="12" t="s">
        <v>36</v>
      </c>
      <c r="AX260" s="12" t="s">
        <v>77</v>
      </c>
      <c r="AY260" s="137" t="s">
        <v>126</v>
      </c>
    </row>
    <row r="261" spans="2:65" s="13" customFormat="1" hidden="1" outlineLevel="1">
      <c r="B261" s="141"/>
      <c r="D261" s="136" t="s">
        <v>138</v>
      </c>
      <c r="E261" s="142" t="s">
        <v>3</v>
      </c>
      <c r="F261" s="143" t="s">
        <v>209</v>
      </c>
      <c r="H261" s="144">
        <v>0.85</v>
      </c>
      <c r="L261" s="141"/>
      <c r="M261" s="145"/>
      <c r="T261" s="146"/>
      <c r="AT261" s="142" t="s">
        <v>138</v>
      </c>
      <c r="AU261" s="142" t="s">
        <v>84</v>
      </c>
      <c r="AV261" s="13" t="s">
        <v>84</v>
      </c>
      <c r="AW261" s="13" t="s">
        <v>36</v>
      </c>
      <c r="AX261" s="13" t="s">
        <v>77</v>
      </c>
      <c r="AY261" s="142" t="s">
        <v>126</v>
      </c>
    </row>
    <row r="262" spans="2:65" s="13" customFormat="1" hidden="1" outlineLevel="1">
      <c r="B262" s="141"/>
      <c r="D262" s="136" t="s">
        <v>138</v>
      </c>
      <c r="E262" s="142" t="s">
        <v>3</v>
      </c>
      <c r="F262" s="143" t="s">
        <v>213</v>
      </c>
      <c r="H262" s="144">
        <v>0.94</v>
      </c>
      <c r="L262" s="141"/>
      <c r="M262" s="145"/>
      <c r="T262" s="146"/>
      <c r="AT262" s="142" t="s">
        <v>138</v>
      </c>
      <c r="AU262" s="142" t="s">
        <v>84</v>
      </c>
      <c r="AV262" s="13" t="s">
        <v>84</v>
      </c>
      <c r="AW262" s="13" t="s">
        <v>36</v>
      </c>
      <c r="AX262" s="13" t="s">
        <v>77</v>
      </c>
      <c r="AY262" s="142" t="s">
        <v>126</v>
      </c>
    </row>
    <row r="263" spans="2:65" s="12" customFormat="1" hidden="1" outlineLevel="1">
      <c r="B263" s="135"/>
      <c r="D263" s="136" t="s">
        <v>138</v>
      </c>
      <c r="E263" s="137" t="s">
        <v>3</v>
      </c>
      <c r="F263" s="138" t="s">
        <v>142</v>
      </c>
      <c r="H263" s="137" t="s">
        <v>3</v>
      </c>
      <c r="L263" s="135"/>
      <c r="M263" s="139"/>
      <c r="T263" s="140"/>
      <c r="AT263" s="137" t="s">
        <v>138</v>
      </c>
      <c r="AU263" s="137" t="s">
        <v>84</v>
      </c>
      <c r="AV263" s="12" t="s">
        <v>82</v>
      </c>
      <c r="AW263" s="12" t="s">
        <v>36</v>
      </c>
      <c r="AX263" s="12" t="s">
        <v>77</v>
      </c>
      <c r="AY263" s="137" t="s">
        <v>126</v>
      </c>
    </row>
    <row r="264" spans="2:65" s="13" customFormat="1" hidden="1" outlineLevel="1">
      <c r="B264" s="141"/>
      <c r="D264" s="136" t="s">
        <v>138</v>
      </c>
      <c r="E264" s="142" t="s">
        <v>3</v>
      </c>
      <c r="F264" s="143" t="s">
        <v>214</v>
      </c>
      <c r="H264" s="144">
        <v>1.33</v>
      </c>
      <c r="L264" s="141"/>
      <c r="M264" s="145"/>
      <c r="T264" s="146"/>
      <c r="AT264" s="142" t="s">
        <v>138</v>
      </c>
      <c r="AU264" s="142" t="s">
        <v>84</v>
      </c>
      <c r="AV264" s="13" t="s">
        <v>84</v>
      </c>
      <c r="AW264" s="13" t="s">
        <v>36</v>
      </c>
      <c r="AX264" s="13" t="s">
        <v>77</v>
      </c>
      <c r="AY264" s="142" t="s">
        <v>126</v>
      </c>
    </row>
    <row r="265" spans="2:65" s="12" customFormat="1" hidden="1" outlineLevel="1">
      <c r="B265" s="135"/>
      <c r="D265" s="136" t="s">
        <v>138</v>
      </c>
      <c r="E265" s="137" t="s">
        <v>3</v>
      </c>
      <c r="F265" s="138" t="s">
        <v>158</v>
      </c>
      <c r="H265" s="137" t="s">
        <v>3</v>
      </c>
      <c r="L265" s="135"/>
      <c r="M265" s="139"/>
      <c r="T265" s="140"/>
      <c r="AT265" s="137" t="s">
        <v>138</v>
      </c>
      <c r="AU265" s="137" t="s">
        <v>84</v>
      </c>
      <c r="AV265" s="12" t="s">
        <v>82</v>
      </c>
      <c r="AW265" s="12" t="s">
        <v>36</v>
      </c>
      <c r="AX265" s="12" t="s">
        <v>77</v>
      </c>
      <c r="AY265" s="137" t="s">
        <v>126</v>
      </c>
    </row>
    <row r="266" spans="2:65" s="13" customFormat="1" hidden="1" outlineLevel="1">
      <c r="B266" s="141"/>
      <c r="D266" s="136" t="s">
        <v>138</v>
      </c>
      <c r="E266" s="142" t="s">
        <v>3</v>
      </c>
      <c r="F266" s="143" t="s">
        <v>215</v>
      </c>
      <c r="H266" s="144">
        <v>1.86</v>
      </c>
      <c r="L266" s="141"/>
      <c r="M266" s="145"/>
      <c r="T266" s="146"/>
      <c r="AT266" s="142" t="s">
        <v>138</v>
      </c>
      <c r="AU266" s="142" t="s">
        <v>84</v>
      </c>
      <c r="AV266" s="13" t="s">
        <v>84</v>
      </c>
      <c r="AW266" s="13" t="s">
        <v>36</v>
      </c>
      <c r="AX266" s="13" t="s">
        <v>77</v>
      </c>
      <c r="AY266" s="142" t="s">
        <v>126</v>
      </c>
    </row>
    <row r="267" spans="2:65" s="14" customFormat="1" hidden="1" outlineLevel="1">
      <c r="B267" s="147"/>
      <c r="D267" s="136" t="s">
        <v>138</v>
      </c>
      <c r="E267" s="148" t="s">
        <v>3</v>
      </c>
      <c r="F267" s="149" t="s">
        <v>143</v>
      </c>
      <c r="H267" s="150">
        <v>139.435</v>
      </c>
      <c r="L267" s="147"/>
      <c r="M267" s="151"/>
      <c r="T267" s="152"/>
      <c r="AT267" s="148" t="s">
        <v>138</v>
      </c>
      <c r="AU267" s="148" t="s">
        <v>84</v>
      </c>
      <c r="AV267" s="14" t="s">
        <v>134</v>
      </c>
      <c r="AW267" s="14" t="s">
        <v>36</v>
      </c>
      <c r="AX267" s="14" t="s">
        <v>82</v>
      </c>
      <c r="AY267" s="148" t="s">
        <v>126</v>
      </c>
    </row>
    <row r="268" spans="2:65" s="1" customFormat="1" ht="24.2" customHeight="1" collapsed="1">
      <c r="B268" s="119"/>
      <c r="C268" s="120" t="s">
        <v>224</v>
      </c>
      <c r="D268" s="120" t="s">
        <v>129</v>
      </c>
      <c r="E268" s="121" t="s">
        <v>225</v>
      </c>
      <c r="F268" s="122" t="s">
        <v>226</v>
      </c>
      <c r="G268" s="123" t="s">
        <v>148</v>
      </c>
      <c r="H268" s="124">
        <v>111.01</v>
      </c>
      <c r="I268" s="125"/>
      <c r="J268" s="125">
        <f>ROUND(I268*H268,2)</f>
        <v>0</v>
      </c>
      <c r="K268" s="122" t="s">
        <v>133</v>
      </c>
      <c r="L268" s="30"/>
      <c r="M268" s="126" t="s">
        <v>3</v>
      </c>
      <c r="N268" s="127" t="s">
        <v>48</v>
      </c>
      <c r="O268" s="128">
        <v>1.3320000000000001</v>
      </c>
      <c r="P268" s="128">
        <f>O268*H268</f>
        <v>147.86532000000003</v>
      </c>
      <c r="Q268" s="128">
        <v>4.0629999999999999E-2</v>
      </c>
      <c r="R268" s="128">
        <f>Q268*H268</f>
        <v>4.5103363000000005</v>
      </c>
      <c r="S268" s="128">
        <v>0</v>
      </c>
      <c r="T268" s="129">
        <f>S268*H268</f>
        <v>0</v>
      </c>
      <c r="AR268" s="130" t="s">
        <v>134</v>
      </c>
      <c r="AT268" s="130" t="s">
        <v>129</v>
      </c>
      <c r="AU268" s="130" t="s">
        <v>84</v>
      </c>
      <c r="AY268" s="18" t="s">
        <v>126</v>
      </c>
      <c r="BE268" s="131">
        <f>IF(N268="základní",J268,0)</f>
        <v>0</v>
      </c>
      <c r="BF268" s="131">
        <f>IF(N268="snížená",J268,0)</f>
        <v>0</v>
      </c>
      <c r="BG268" s="131">
        <f>IF(N268="zákl. přenesená",J268,0)</f>
        <v>0</v>
      </c>
      <c r="BH268" s="131">
        <f>IF(N268="sníž. přenesená",J268,0)</f>
        <v>0</v>
      </c>
      <c r="BI268" s="131">
        <f>IF(N268="nulová",J268,0)</f>
        <v>0</v>
      </c>
      <c r="BJ268" s="18" t="s">
        <v>82</v>
      </c>
      <c r="BK268" s="131">
        <f>ROUND(I268*H268,2)</f>
        <v>0</v>
      </c>
      <c r="BL268" s="18" t="s">
        <v>134</v>
      </c>
      <c r="BM268" s="130" t="s">
        <v>227</v>
      </c>
    </row>
    <row r="269" spans="2:65" s="1" customFormat="1" hidden="1" outlineLevel="1">
      <c r="B269" s="30"/>
      <c r="D269" s="132" t="s">
        <v>136</v>
      </c>
      <c r="F269" s="133" t="s">
        <v>228</v>
      </c>
      <c r="L269" s="30"/>
      <c r="M269" s="134"/>
      <c r="T269" s="51"/>
      <c r="AT269" s="18" t="s">
        <v>136</v>
      </c>
      <c r="AU269" s="18" t="s">
        <v>84</v>
      </c>
    </row>
    <row r="270" spans="2:65" s="12" customFormat="1" hidden="1" outlineLevel="1">
      <c r="B270" s="135"/>
      <c r="D270" s="136" t="s">
        <v>138</v>
      </c>
      <c r="E270" s="137" t="s">
        <v>3</v>
      </c>
      <c r="F270" s="138" t="s">
        <v>139</v>
      </c>
      <c r="H270" s="137" t="s">
        <v>3</v>
      </c>
      <c r="L270" s="135"/>
      <c r="M270" s="139"/>
      <c r="T270" s="140"/>
      <c r="AT270" s="137" t="s">
        <v>138</v>
      </c>
      <c r="AU270" s="137" t="s">
        <v>84</v>
      </c>
      <c r="AV270" s="12" t="s">
        <v>82</v>
      </c>
      <c r="AW270" s="12" t="s">
        <v>36</v>
      </c>
      <c r="AX270" s="12" t="s">
        <v>77</v>
      </c>
      <c r="AY270" s="137" t="s">
        <v>126</v>
      </c>
    </row>
    <row r="271" spans="2:65" s="12" customFormat="1" hidden="1" outlineLevel="1">
      <c r="B271" s="135"/>
      <c r="D271" s="136" t="s">
        <v>138</v>
      </c>
      <c r="E271" s="137" t="s">
        <v>3</v>
      </c>
      <c r="F271" s="138" t="s">
        <v>140</v>
      </c>
      <c r="H271" s="137" t="s">
        <v>3</v>
      </c>
      <c r="L271" s="135"/>
      <c r="M271" s="139"/>
      <c r="T271" s="140"/>
      <c r="AT271" s="137" t="s">
        <v>138</v>
      </c>
      <c r="AU271" s="137" t="s">
        <v>84</v>
      </c>
      <c r="AV271" s="12" t="s">
        <v>82</v>
      </c>
      <c r="AW271" s="12" t="s">
        <v>36</v>
      </c>
      <c r="AX271" s="12" t="s">
        <v>77</v>
      </c>
      <c r="AY271" s="137" t="s">
        <v>126</v>
      </c>
    </row>
    <row r="272" spans="2:65" s="13" customFormat="1" hidden="1" outlineLevel="1">
      <c r="B272" s="141"/>
      <c r="D272" s="136" t="s">
        <v>138</v>
      </c>
      <c r="E272" s="142" t="s">
        <v>3</v>
      </c>
      <c r="F272" s="143" t="s">
        <v>193</v>
      </c>
      <c r="H272" s="144">
        <v>2.34</v>
      </c>
      <c r="L272" s="141"/>
      <c r="M272" s="145"/>
      <c r="T272" s="146"/>
      <c r="AT272" s="142" t="s">
        <v>138</v>
      </c>
      <c r="AU272" s="142" t="s">
        <v>84</v>
      </c>
      <c r="AV272" s="13" t="s">
        <v>84</v>
      </c>
      <c r="AW272" s="13" t="s">
        <v>36</v>
      </c>
      <c r="AX272" s="13" t="s">
        <v>77</v>
      </c>
      <c r="AY272" s="142" t="s">
        <v>126</v>
      </c>
    </row>
    <row r="273" spans="2:65" s="12" customFormat="1" hidden="1" outlineLevel="1">
      <c r="B273" s="135"/>
      <c r="D273" s="136" t="s">
        <v>138</v>
      </c>
      <c r="E273" s="137" t="s">
        <v>3</v>
      </c>
      <c r="F273" s="138" t="s">
        <v>154</v>
      </c>
      <c r="H273" s="137" t="s">
        <v>3</v>
      </c>
      <c r="L273" s="135"/>
      <c r="M273" s="139"/>
      <c r="T273" s="140"/>
      <c r="AT273" s="137" t="s">
        <v>138</v>
      </c>
      <c r="AU273" s="137" t="s">
        <v>84</v>
      </c>
      <c r="AV273" s="12" t="s">
        <v>82</v>
      </c>
      <c r="AW273" s="12" t="s">
        <v>36</v>
      </c>
      <c r="AX273" s="12" t="s">
        <v>77</v>
      </c>
      <c r="AY273" s="137" t="s">
        <v>126</v>
      </c>
    </row>
    <row r="274" spans="2:65" s="13" customFormat="1" hidden="1" outlineLevel="1">
      <c r="B274" s="141"/>
      <c r="D274" s="136" t="s">
        <v>138</v>
      </c>
      <c r="E274" s="142" t="s">
        <v>3</v>
      </c>
      <c r="F274" s="143" t="s">
        <v>193</v>
      </c>
      <c r="H274" s="144">
        <v>2.34</v>
      </c>
      <c r="L274" s="141"/>
      <c r="M274" s="145"/>
      <c r="T274" s="146"/>
      <c r="AT274" s="142" t="s">
        <v>138</v>
      </c>
      <c r="AU274" s="142" t="s">
        <v>84</v>
      </c>
      <c r="AV274" s="13" t="s">
        <v>84</v>
      </c>
      <c r="AW274" s="13" t="s">
        <v>36</v>
      </c>
      <c r="AX274" s="13" t="s">
        <v>77</v>
      </c>
      <c r="AY274" s="142" t="s">
        <v>126</v>
      </c>
    </row>
    <row r="275" spans="2:65" s="12" customFormat="1" hidden="1" outlineLevel="1">
      <c r="B275" s="135"/>
      <c r="D275" s="136" t="s">
        <v>138</v>
      </c>
      <c r="E275" s="137" t="s">
        <v>3</v>
      </c>
      <c r="F275" s="138" t="s">
        <v>141</v>
      </c>
      <c r="H275" s="137" t="s">
        <v>3</v>
      </c>
      <c r="L275" s="135"/>
      <c r="M275" s="139"/>
      <c r="T275" s="140"/>
      <c r="AT275" s="137" t="s">
        <v>138</v>
      </c>
      <c r="AU275" s="137" t="s">
        <v>84</v>
      </c>
      <c r="AV275" s="12" t="s">
        <v>82</v>
      </c>
      <c r="AW275" s="12" t="s">
        <v>36</v>
      </c>
      <c r="AX275" s="12" t="s">
        <v>77</v>
      </c>
      <c r="AY275" s="137" t="s">
        <v>126</v>
      </c>
    </row>
    <row r="276" spans="2:65" s="13" customFormat="1" hidden="1" outlineLevel="1">
      <c r="B276" s="141"/>
      <c r="D276" s="136" t="s">
        <v>138</v>
      </c>
      <c r="E276" s="142" t="s">
        <v>3</v>
      </c>
      <c r="F276" s="143" t="s">
        <v>193</v>
      </c>
      <c r="H276" s="144">
        <v>2.34</v>
      </c>
      <c r="L276" s="141"/>
      <c r="M276" s="145"/>
      <c r="T276" s="146"/>
      <c r="AT276" s="142" t="s">
        <v>138</v>
      </c>
      <c r="AU276" s="142" t="s">
        <v>84</v>
      </c>
      <c r="AV276" s="13" t="s">
        <v>84</v>
      </c>
      <c r="AW276" s="13" t="s">
        <v>36</v>
      </c>
      <c r="AX276" s="13" t="s">
        <v>77</v>
      </c>
      <c r="AY276" s="142" t="s">
        <v>126</v>
      </c>
    </row>
    <row r="277" spans="2:65" s="12" customFormat="1" hidden="1" outlineLevel="1">
      <c r="B277" s="135"/>
      <c r="D277" s="136" t="s">
        <v>138</v>
      </c>
      <c r="E277" s="137" t="s">
        <v>3</v>
      </c>
      <c r="F277" s="138" t="s">
        <v>142</v>
      </c>
      <c r="H277" s="137" t="s">
        <v>3</v>
      </c>
      <c r="L277" s="135"/>
      <c r="M277" s="139"/>
      <c r="T277" s="140"/>
      <c r="AT277" s="137" t="s">
        <v>138</v>
      </c>
      <c r="AU277" s="137" t="s">
        <v>84</v>
      </c>
      <c r="AV277" s="12" t="s">
        <v>82</v>
      </c>
      <c r="AW277" s="12" t="s">
        <v>36</v>
      </c>
      <c r="AX277" s="12" t="s">
        <v>77</v>
      </c>
      <c r="AY277" s="137" t="s">
        <v>126</v>
      </c>
    </row>
    <row r="278" spans="2:65" s="13" customFormat="1" hidden="1" outlineLevel="1">
      <c r="B278" s="141"/>
      <c r="D278" s="136" t="s">
        <v>138</v>
      </c>
      <c r="E278" s="142" t="s">
        <v>3</v>
      </c>
      <c r="F278" s="143" t="s">
        <v>193</v>
      </c>
      <c r="H278" s="144">
        <v>2.34</v>
      </c>
      <c r="L278" s="141"/>
      <c r="M278" s="145"/>
      <c r="T278" s="146"/>
      <c r="AT278" s="142" t="s">
        <v>138</v>
      </c>
      <c r="AU278" s="142" t="s">
        <v>84</v>
      </c>
      <c r="AV278" s="13" t="s">
        <v>84</v>
      </c>
      <c r="AW278" s="13" t="s">
        <v>36</v>
      </c>
      <c r="AX278" s="13" t="s">
        <v>77</v>
      </c>
      <c r="AY278" s="142" t="s">
        <v>126</v>
      </c>
    </row>
    <row r="279" spans="2:65" s="12" customFormat="1" hidden="1" outlineLevel="1">
      <c r="B279" s="135"/>
      <c r="D279" s="136" t="s">
        <v>138</v>
      </c>
      <c r="E279" s="137" t="s">
        <v>3</v>
      </c>
      <c r="F279" s="138" t="s">
        <v>158</v>
      </c>
      <c r="H279" s="137" t="s">
        <v>3</v>
      </c>
      <c r="L279" s="135"/>
      <c r="M279" s="139"/>
      <c r="T279" s="140"/>
      <c r="AT279" s="137" t="s">
        <v>138</v>
      </c>
      <c r="AU279" s="137" t="s">
        <v>84</v>
      </c>
      <c r="AV279" s="12" t="s">
        <v>82</v>
      </c>
      <c r="AW279" s="12" t="s">
        <v>36</v>
      </c>
      <c r="AX279" s="12" t="s">
        <v>77</v>
      </c>
      <c r="AY279" s="137" t="s">
        <v>126</v>
      </c>
    </row>
    <row r="280" spans="2:65" s="13" customFormat="1" hidden="1" outlineLevel="1">
      <c r="B280" s="141"/>
      <c r="D280" s="136" t="s">
        <v>138</v>
      </c>
      <c r="E280" s="142" t="s">
        <v>3</v>
      </c>
      <c r="F280" s="143" t="s">
        <v>197</v>
      </c>
      <c r="H280" s="144">
        <v>1.65</v>
      </c>
      <c r="L280" s="141"/>
      <c r="M280" s="145"/>
      <c r="T280" s="146"/>
      <c r="AT280" s="142" t="s">
        <v>138</v>
      </c>
      <c r="AU280" s="142" t="s">
        <v>84</v>
      </c>
      <c r="AV280" s="13" t="s">
        <v>84</v>
      </c>
      <c r="AW280" s="13" t="s">
        <v>36</v>
      </c>
      <c r="AX280" s="13" t="s">
        <v>77</v>
      </c>
      <c r="AY280" s="142" t="s">
        <v>126</v>
      </c>
    </row>
    <row r="281" spans="2:65" s="14" customFormat="1" hidden="1" outlineLevel="1">
      <c r="B281" s="147"/>
      <c r="D281" s="136" t="s">
        <v>138</v>
      </c>
      <c r="E281" s="148" t="s">
        <v>3</v>
      </c>
      <c r="F281" s="149" t="s">
        <v>143</v>
      </c>
      <c r="H281" s="150">
        <v>111.01</v>
      </c>
      <c r="L281" s="147"/>
      <c r="M281" s="151"/>
      <c r="T281" s="152"/>
      <c r="AT281" s="148" t="s">
        <v>138</v>
      </c>
      <c r="AU281" s="148" t="s">
        <v>84</v>
      </c>
      <c r="AV281" s="14" t="s">
        <v>134</v>
      </c>
      <c r="AW281" s="14" t="s">
        <v>36</v>
      </c>
      <c r="AX281" s="14" t="s">
        <v>82</v>
      </c>
      <c r="AY281" s="148" t="s">
        <v>126</v>
      </c>
    </row>
    <row r="282" spans="2:65" s="1" customFormat="1" ht="37.9" customHeight="1" collapsed="1">
      <c r="B282" s="119"/>
      <c r="C282" s="120" t="s">
        <v>229</v>
      </c>
      <c r="D282" s="120" t="s">
        <v>129</v>
      </c>
      <c r="E282" s="121" t="s">
        <v>230</v>
      </c>
      <c r="F282" s="122" t="s">
        <v>231</v>
      </c>
      <c r="G282" s="123" t="s">
        <v>148</v>
      </c>
      <c r="H282" s="124">
        <v>447.66</v>
      </c>
      <c r="I282" s="125"/>
      <c r="J282" s="125">
        <f>ROUND(I282*H282,2)</f>
        <v>0</v>
      </c>
      <c r="K282" s="122" t="s">
        <v>133</v>
      </c>
      <c r="L282" s="30"/>
      <c r="M282" s="126" t="s">
        <v>3</v>
      </c>
      <c r="N282" s="127" t="s">
        <v>48</v>
      </c>
      <c r="O282" s="128">
        <v>0.35</v>
      </c>
      <c r="P282" s="128">
        <f>O282*H282</f>
        <v>156.68100000000001</v>
      </c>
      <c r="Q282" s="128">
        <v>1.575E-2</v>
      </c>
      <c r="R282" s="128">
        <f>Q282*H282</f>
        <v>7.0506450000000003</v>
      </c>
      <c r="S282" s="128">
        <v>0</v>
      </c>
      <c r="T282" s="129">
        <f>S282*H282</f>
        <v>0</v>
      </c>
      <c r="AR282" s="130" t="s">
        <v>134</v>
      </c>
      <c r="AT282" s="130" t="s">
        <v>129</v>
      </c>
      <c r="AU282" s="130" t="s">
        <v>84</v>
      </c>
      <c r="AY282" s="18" t="s">
        <v>126</v>
      </c>
      <c r="BE282" s="131">
        <f>IF(N282="základní",J282,0)</f>
        <v>0</v>
      </c>
      <c r="BF282" s="131">
        <f>IF(N282="snížená",J282,0)</f>
        <v>0</v>
      </c>
      <c r="BG282" s="131">
        <f>IF(N282="zákl. přenesená",J282,0)</f>
        <v>0</v>
      </c>
      <c r="BH282" s="131">
        <f>IF(N282="sníž. přenesená",J282,0)</f>
        <v>0</v>
      </c>
      <c r="BI282" s="131">
        <f>IF(N282="nulová",J282,0)</f>
        <v>0</v>
      </c>
      <c r="BJ282" s="18" t="s">
        <v>82</v>
      </c>
      <c r="BK282" s="131">
        <f>ROUND(I282*H282,2)</f>
        <v>0</v>
      </c>
      <c r="BL282" s="18" t="s">
        <v>134</v>
      </c>
      <c r="BM282" s="130" t="s">
        <v>232</v>
      </c>
    </row>
    <row r="283" spans="2:65" s="1" customFormat="1" hidden="1" outlineLevel="1">
      <c r="B283" s="30"/>
      <c r="D283" s="132" t="s">
        <v>136</v>
      </c>
      <c r="F283" s="133" t="s">
        <v>233</v>
      </c>
      <c r="L283" s="30"/>
      <c r="M283" s="134"/>
      <c r="T283" s="51"/>
      <c r="AT283" s="18" t="s">
        <v>136</v>
      </c>
      <c r="AU283" s="18" t="s">
        <v>84</v>
      </c>
    </row>
    <row r="284" spans="2:65" s="12" customFormat="1" hidden="1" outlineLevel="1">
      <c r="B284" s="135"/>
      <c r="D284" s="136" t="s">
        <v>138</v>
      </c>
      <c r="E284" s="137" t="s">
        <v>3</v>
      </c>
      <c r="F284" s="138" t="s">
        <v>139</v>
      </c>
      <c r="H284" s="137" t="s">
        <v>3</v>
      </c>
      <c r="L284" s="135"/>
      <c r="M284" s="139"/>
      <c r="T284" s="140"/>
      <c r="AT284" s="137" t="s">
        <v>138</v>
      </c>
      <c r="AU284" s="137" t="s">
        <v>84</v>
      </c>
      <c r="AV284" s="12" t="s">
        <v>82</v>
      </c>
      <c r="AW284" s="12" t="s">
        <v>36</v>
      </c>
      <c r="AX284" s="12" t="s">
        <v>77</v>
      </c>
      <c r="AY284" s="137" t="s">
        <v>126</v>
      </c>
    </row>
    <row r="285" spans="2:65" s="12" customFormat="1" hidden="1" outlineLevel="1">
      <c r="B285" s="135"/>
      <c r="D285" s="136" t="s">
        <v>138</v>
      </c>
      <c r="E285" s="137" t="s">
        <v>3</v>
      </c>
      <c r="F285" s="138" t="s">
        <v>140</v>
      </c>
      <c r="H285" s="137" t="s">
        <v>3</v>
      </c>
      <c r="L285" s="135"/>
      <c r="M285" s="139"/>
      <c r="T285" s="140"/>
      <c r="AT285" s="137" t="s">
        <v>138</v>
      </c>
      <c r="AU285" s="137" t="s">
        <v>84</v>
      </c>
      <c r="AV285" s="12" t="s">
        <v>82</v>
      </c>
      <c r="AW285" s="12" t="s">
        <v>36</v>
      </c>
      <c r="AX285" s="12" t="s">
        <v>77</v>
      </c>
      <c r="AY285" s="137" t="s">
        <v>126</v>
      </c>
    </row>
    <row r="286" spans="2:65" s="12" customFormat="1" hidden="1" outlineLevel="1">
      <c r="B286" s="135"/>
      <c r="D286" s="136" t="s">
        <v>138</v>
      </c>
      <c r="E286" s="137" t="s">
        <v>3</v>
      </c>
      <c r="F286" s="138" t="s">
        <v>165</v>
      </c>
      <c r="H286" s="137" t="s">
        <v>3</v>
      </c>
      <c r="L286" s="135"/>
      <c r="M286" s="139"/>
      <c r="T286" s="140"/>
      <c r="AT286" s="137" t="s">
        <v>138</v>
      </c>
      <c r="AU286" s="137" t="s">
        <v>84</v>
      </c>
      <c r="AV286" s="12" t="s">
        <v>82</v>
      </c>
      <c r="AW286" s="12" t="s">
        <v>36</v>
      </c>
      <c r="AX286" s="12" t="s">
        <v>77</v>
      </c>
      <c r="AY286" s="137" t="s">
        <v>126</v>
      </c>
    </row>
    <row r="287" spans="2:65" s="13" customFormat="1" hidden="1" outlineLevel="1">
      <c r="B287" s="141"/>
      <c r="D287" s="136" t="s">
        <v>138</v>
      </c>
      <c r="E287" s="142" t="s">
        <v>3</v>
      </c>
      <c r="F287" s="143" t="s">
        <v>166</v>
      </c>
      <c r="H287" s="144">
        <v>11.56</v>
      </c>
      <c r="L287" s="141"/>
      <c r="M287" s="145"/>
      <c r="T287" s="146"/>
      <c r="AT287" s="142" t="s">
        <v>138</v>
      </c>
      <c r="AU287" s="142" t="s">
        <v>84</v>
      </c>
      <c r="AV287" s="13" t="s">
        <v>84</v>
      </c>
      <c r="AW287" s="13" t="s">
        <v>36</v>
      </c>
      <c r="AX287" s="13" t="s">
        <v>77</v>
      </c>
      <c r="AY287" s="142" t="s">
        <v>126</v>
      </c>
    </row>
    <row r="288" spans="2:65" s="13" customFormat="1" hidden="1" outlineLevel="1">
      <c r="B288" s="141"/>
      <c r="D288" s="136" t="s">
        <v>138</v>
      </c>
      <c r="E288" s="142" t="s">
        <v>3</v>
      </c>
      <c r="F288" s="143" t="s">
        <v>167</v>
      </c>
      <c r="H288" s="144">
        <v>12.44</v>
      </c>
      <c r="L288" s="141"/>
      <c r="M288" s="145"/>
      <c r="T288" s="146"/>
      <c r="AT288" s="142" t="s">
        <v>138</v>
      </c>
      <c r="AU288" s="142" t="s">
        <v>84</v>
      </c>
      <c r="AV288" s="13" t="s">
        <v>84</v>
      </c>
      <c r="AW288" s="13" t="s">
        <v>36</v>
      </c>
      <c r="AX288" s="13" t="s">
        <v>77</v>
      </c>
      <c r="AY288" s="142" t="s">
        <v>126</v>
      </c>
    </row>
    <row r="289" spans="2:51" s="13" customFormat="1" hidden="1" outlineLevel="1">
      <c r="B289" s="141"/>
      <c r="D289" s="136" t="s">
        <v>138</v>
      </c>
      <c r="E289" s="142" t="s">
        <v>3</v>
      </c>
      <c r="F289" s="143" t="s">
        <v>168</v>
      </c>
      <c r="H289" s="144">
        <v>8.16</v>
      </c>
      <c r="L289" s="141"/>
      <c r="M289" s="145"/>
      <c r="T289" s="146"/>
      <c r="AT289" s="142" t="s">
        <v>138</v>
      </c>
      <c r="AU289" s="142" t="s">
        <v>84</v>
      </c>
      <c r="AV289" s="13" t="s">
        <v>84</v>
      </c>
      <c r="AW289" s="13" t="s">
        <v>36</v>
      </c>
      <c r="AX289" s="13" t="s">
        <v>77</v>
      </c>
      <c r="AY289" s="142" t="s">
        <v>126</v>
      </c>
    </row>
    <row r="290" spans="2:51" s="13" customFormat="1" ht="22.5" hidden="1" outlineLevel="1">
      <c r="B290" s="141"/>
      <c r="D290" s="136" t="s">
        <v>138</v>
      </c>
      <c r="E290" s="142" t="s">
        <v>3</v>
      </c>
      <c r="F290" s="143" t="s">
        <v>169</v>
      </c>
      <c r="H290" s="144">
        <v>17.760000000000002</v>
      </c>
      <c r="L290" s="141"/>
      <c r="M290" s="145"/>
      <c r="T290" s="146"/>
      <c r="AT290" s="142" t="s">
        <v>138</v>
      </c>
      <c r="AU290" s="142" t="s">
        <v>84</v>
      </c>
      <c r="AV290" s="13" t="s">
        <v>84</v>
      </c>
      <c r="AW290" s="13" t="s">
        <v>36</v>
      </c>
      <c r="AX290" s="13" t="s">
        <v>77</v>
      </c>
      <c r="AY290" s="142" t="s">
        <v>126</v>
      </c>
    </row>
    <row r="291" spans="2:51" s="13" customFormat="1" hidden="1" outlineLevel="1">
      <c r="B291" s="141"/>
      <c r="D291" s="136" t="s">
        <v>138</v>
      </c>
      <c r="E291" s="142" t="s">
        <v>3</v>
      </c>
      <c r="F291" s="143" t="s">
        <v>170</v>
      </c>
      <c r="H291" s="144">
        <v>4.6500000000000004</v>
      </c>
      <c r="L291" s="141"/>
      <c r="M291" s="145"/>
      <c r="T291" s="146"/>
      <c r="AT291" s="142" t="s">
        <v>138</v>
      </c>
      <c r="AU291" s="142" t="s">
        <v>84</v>
      </c>
      <c r="AV291" s="13" t="s">
        <v>84</v>
      </c>
      <c r="AW291" s="13" t="s">
        <v>36</v>
      </c>
      <c r="AX291" s="13" t="s">
        <v>77</v>
      </c>
      <c r="AY291" s="142" t="s">
        <v>126</v>
      </c>
    </row>
    <row r="292" spans="2:51" s="13" customFormat="1" hidden="1" outlineLevel="1">
      <c r="B292" s="141"/>
      <c r="D292" s="136" t="s">
        <v>138</v>
      </c>
      <c r="E292" s="142" t="s">
        <v>3</v>
      </c>
      <c r="F292" s="143" t="s">
        <v>171</v>
      </c>
      <c r="H292" s="144">
        <v>4</v>
      </c>
      <c r="L292" s="141"/>
      <c r="M292" s="145"/>
      <c r="T292" s="146"/>
      <c r="AT292" s="142" t="s">
        <v>138</v>
      </c>
      <c r="AU292" s="142" t="s">
        <v>84</v>
      </c>
      <c r="AV292" s="13" t="s">
        <v>84</v>
      </c>
      <c r="AW292" s="13" t="s">
        <v>36</v>
      </c>
      <c r="AX292" s="13" t="s">
        <v>77</v>
      </c>
      <c r="AY292" s="142" t="s">
        <v>126</v>
      </c>
    </row>
    <row r="293" spans="2:51" s="15" customFormat="1" hidden="1" outlineLevel="1">
      <c r="B293" s="153"/>
      <c r="D293" s="136" t="s">
        <v>138</v>
      </c>
      <c r="E293" s="154" t="s">
        <v>3</v>
      </c>
      <c r="F293" s="155" t="s">
        <v>172</v>
      </c>
      <c r="H293" s="156">
        <v>58.57</v>
      </c>
      <c r="L293" s="153"/>
      <c r="M293" s="157"/>
      <c r="T293" s="158"/>
      <c r="AT293" s="154" t="s">
        <v>138</v>
      </c>
      <c r="AU293" s="154" t="s">
        <v>84</v>
      </c>
      <c r="AV293" s="15" t="s">
        <v>127</v>
      </c>
      <c r="AW293" s="15" t="s">
        <v>36</v>
      </c>
      <c r="AX293" s="15" t="s">
        <v>77</v>
      </c>
      <c r="AY293" s="154" t="s">
        <v>126</v>
      </c>
    </row>
    <row r="294" spans="2:51" s="12" customFormat="1" hidden="1" outlineLevel="1">
      <c r="B294" s="135"/>
      <c r="D294" s="136" t="s">
        <v>138</v>
      </c>
      <c r="E294" s="137" t="s">
        <v>3</v>
      </c>
      <c r="F294" s="138" t="s">
        <v>154</v>
      </c>
      <c r="H294" s="137" t="s">
        <v>3</v>
      </c>
      <c r="L294" s="135"/>
      <c r="M294" s="139"/>
      <c r="T294" s="140"/>
      <c r="AT294" s="137" t="s">
        <v>138</v>
      </c>
      <c r="AU294" s="137" t="s">
        <v>84</v>
      </c>
      <c r="AV294" s="12" t="s">
        <v>82</v>
      </c>
      <c r="AW294" s="12" t="s">
        <v>36</v>
      </c>
      <c r="AX294" s="12" t="s">
        <v>77</v>
      </c>
      <c r="AY294" s="137" t="s">
        <v>126</v>
      </c>
    </row>
    <row r="295" spans="2:51" s="12" customFormat="1" hidden="1" outlineLevel="1">
      <c r="B295" s="135"/>
      <c r="D295" s="136" t="s">
        <v>138</v>
      </c>
      <c r="E295" s="137" t="s">
        <v>3</v>
      </c>
      <c r="F295" s="138" t="s">
        <v>173</v>
      </c>
      <c r="H295" s="137" t="s">
        <v>3</v>
      </c>
      <c r="L295" s="135"/>
      <c r="M295" s="139"/>
      <c r="T295" s="140"/>
      <c r="AT295" s="137" t="s">
        <v>138</v>
      </c>
      <c r="AU295" s="137" t="s">
        <v>84</v>
      </c>
      <c r="AV295" s="12" t="s">
        <v>82</v>
      </c>
      <c r="AW295" s="12" t="s">
        <v>36</v>
      </c>
      <c r="AX295" s="12" t="s">
        <v>77</v>
      </c>
      <c r="AY295" s="137" t="s">
        <v>126</v>
      </c>
    </row>
    <row r="296" spans="2:51" s="13" customFormat="1" ht="22.5" hidden="1" outlineLevel="1">
      <c r="B296" s="141"/>
      <c r="D296" s="136" t="s">
        <v>138</v>
      </c>
      <c r="E296" s="142" t="s">
        <v>3</v>
      </c>
      <c r="F296" s="143" t="s">
        <v>174</v>
      </c>
      <c r="H296" s="144">
        <v>19.48</v>
      </c>
      <c r="L296" s="141"/>
      <c r="M296" s="145"/>
      <c r="T296" s="146"/>
      <c r="AT296" s="142" t="s">
        <v>138</v>
      </c>
      <c r="AU296" s="142" t="s">
        <v>84</v>
      </c>
      <c r="AV296" s="13" t="s">
        <v>84</v>
      </c>
      <c r="AW296" s="13" t="s">
        <v>36</v>
      </c>
      <c r="AX296" s="13" t="s">
        <v>77</v>
      </c>
      <c r="AY296" s="142" t="s">
        <v>126</v>
      </c>
    </row>
    <row r="297" spans="2:51" s="13" customFormat="1" ht="22.5" hidden="1" outlineLevel="1">
      <c r="B297" s="141"/>
      <c r="D297" s="136" t="s">
        <v>138</v>
      </c>
      <c r="E297" s="142" t="s">
        <v>3</v>
      </c>
      <c r="F297" s="143" t="s">
        <v>175</v>
      </c>
      <c r="H297" s="144">
        <v>13.78</v>
      </c>
      <c r="L297" s="141"/>
      <c r="M297" s="145"/>
      <c r="T297" s="146"/>
      <c r="AT297" s="142" t="s">
        <v>138</v>
      </c>
      <c r="AU297" s="142" t="s">
        <v>84</v>
      </c>
      <c r="AV297" s="13" t="s">
        <v>84</v>
      </c>
      <c r="AW297" s="13" t="s">
        <v>36</v>
      </c>
      <c r="AX297" s="13" t="s">
        <v>77</v>
      </c>
      <c r="AY297" s="142" t="s">
        <v>126</v>
      </c>
    </row>
    <row r="298" spans="2:51" s="13" customFormat="1" ht="22.5" hidden="1" outlineLevel="1">
      <c r="B298" s="141"/>
      <c r="D298" s="136" t="s">
        <v>138</v>
      </c>
      <c r="E298" s="142" t="s">
        <v>3</v>
      </c>
      <c r="F298" s="143" t="s">
        <v>176</v>
      </c>
      <c r="H298" s="144">
        <v>15.88</v>
      </c>
      <c r="L298" s="141"/>
      <c r="M298" s="145"/>
      <c r="T298" s="146"/>
      <c r="AT298" s="142" t="s">
        <v>138</v>
      </c>
      <c r="AU298" s="142" t="s">
        <v>84</v>
      </c>
      <c r="AV298" s="13" t="s">
        <v>84</v>
      </c>
      <c r="AW298" s="13" t="s">
        <v>36</v>
      </c>
      <c r="AX298" s="13" t="s">
        <v>77</v>
      </c>
      <c r="AY298" s="142" t="s">
        <v>126</v>
      </c>
    </row>
    <row r="299" spans="2:51" s="13" customFormat="1" hidden="1" outlineLevel="1">
      <c r="B299" s="141"/>
      <c r="D299" s="136" t="s">
        <v>138</v>
      </c>
      <c r="E299" s="142" t="s">
        <v>3</v>
      </c>
      <c r="F299" s="143" t="s">
        <v>177</v>
      </c>
      <c r="H299" s="144">
        <v>4</v>
      </c>
      <c r="L299" s="141"/>
      <c r="M299" s="145"/>
      <c r="T299" s="146"/>
      <c r="AT299" s="142" t="s">
        <v>138</v>
      </c>
      <c r="AU299" s="142" t="s">
        <v>84</v>
      </c>
      <c r="AV299" s="13" t="s">
        <v>84</v>
      </c>
      <c r="AW299" s="13" t="s">
        <v>36</v>
      </c>
      <c r="AX299" s="13" t="s">
        <v>77</v>
      </c>
      <c r="AY299" s="142" t="s">
        <v>126</v>
      </c>
    </row>
    <row r="300" spans="2:51" s="15" customFormat="1" hidden="1" outlineLevel="1">
      <c r="B300" s="153"/>
      <c r="D300" s="136" t="s">
        <v>138</v>
      </c>
      <c r="E300" s="154" t="s">
        <v>3</v>
      </c>
      <c r="F300" s="155" t="s">
        <v>172</v>
      </c>
      <c r="H300" s="156">
        <v>53.14</v>
      </c>
      <c r="L300" s="153"/>
      <c r="M300" s="157"/>
      <c r="T300" s="158"/>
      <c r="AT300" s="154" t="s">
        <v>138</v>
      </c>
      <c r="AU300" s="154" t="s">
        <v>84</v>
      </c>
      <c r="AV300" s="15" t="s">
        <v>127</v>
      </c>
      <c r="AW300" s="15" t="s">
        <v>36</v>
      </c>
      <c r="AX300" s="15" t="s">
        <v>77</v>
      </c>
      <c r="AY300" s="154" t="s">
        <v>126</v>
      </c>
    </row>
    <row r="301" spans="2:51" s="12" customFormat="1" hidden="1" outlineLevel="1">
      <c r="B301" s="135"/>
      <c r="D301" s="136" t="s">
        <v>138</v>
      </c>
      <c r="E301" s="137" t="s">
        <v>3</v>
      </c>
      <c r="F301" s="138" t="s">
        <v>141</v>
      </c>
      <c r="H301" s="137" t="s">
        <v>3</v>
      </c>
      <c r="L301" s="135"/>
      <c r="M301" s="139"/>
      <c r="T301" s="140"/>
      <c r="AT301" s="137" t="s">
        <v>138</v>
      </c>
      <c r="AU301" s="137" t="s">
        <v>84</v>
      </c>
      <c r="AV301" s="12" t="s">
        <v>82</v>
      </c>
      <c r="AW301" s="12" t="s">
        <v>36</v>
      </c>
      <c r="AX301" s="12" t="s">
        <v>77</v>
      </c>
      <c r="AY301" s="137" t="s">
        <v>126</v>
      </c>
    </row>
    <row r="302" spans="2:51" s="12" customFormat="1" hidden="1" outlineLevel="1">
      <c r="B302" s="135"/>
      <c r="D302" s="136" t="s">
        <v>138</v>
      </c>
      <c r="E302" s="137" t="s">
        <v>3</v>
      </c>
      <c r="F302" s="138" t="s">
        <v>178</v>
      </c>
      <c r="H302" s="137" t="s">
        <v>3</v>
      </c>
      <c r="L302" s="135"/>
      <c r="M302" s="139"/>
      <c r="T302" s="140"/>
      <c r="AT302" s="137" t="s">
        <v>138</v>
      </c>
      <c r="AU302" s="137" t="s">
        <v>84</v>
      </c>
      <c r="AV302" s="12" t="s">
        <v>82</v>
      </c>
      <c r="AW302" s="12" t="s">
        <v>36</v>
      </c>
      <c r="AX302" s="12" t="s">
        <v>77</v>
      </c>
      <c r="AY302" s="137" t="s">
        <v>126</v>
      </c>
    </row>
    <row r="303" spans="2:51" s="13" customFormat="1" ht="22.5" hidden="1" outlineLevel="1">
      <c r="B303" s="141"/>
      <c r="D303" s="136" t="s">
        <v>138</v>
      </c>
      <c r="E303" s="142" t="s">
        <v>3</v>
      </c>
      <c r="F303" s="143" t="s">
        <v>174</v>
      </c>
      <c r="H303" s="144">
        <v>19.48</v>
      </c>
      <c r="L303" s="141"/>
      <c r="M303" s="145"/>
      <c r="T303" s="146"/>
      <c r="AT303" s="142" t="s">
        <v>138</v>
      </c>
      <c r="AU303" s="142" t="s">
        <v>84</v>
      </c>
      <c r="AV303" s="13" t="s">
        <v>84</v>
      </c>
      <c r="AW303" s="13" t="s">
        <v>36</v>
      </c>
      <c r="AX303" s="13" t="s">
        <v>77</v>
      </c>
      <c r="AY303" s="142" t="s">
        <v>126</v>
      </c>
    </row>
    <row r="304" spans="2:51" s="13" customFormat="1" ht="22.5" hidden="1" outlineLevel="1">
      <c r="B304" s="141"/>
      <c r="D304" s="136" t="s">
        <v>138</v>
      </c>
      <c r="E304" s="142" t="s">
        <v>3</v>
      </c>
      <c r="F304" s="143" t="s">
        <v>179</v>
      </c>
      <c r="H304" s="144">
        <v>13.72</v>
      </c>
      <c r="L304" s="141"/>
      <c r="M304" s="145"/>
      <c r="T304" s="146"/>
      <c r="AT304" s="142" t="s">
        <v>138</v>
      </c>
      <c r="AU304" s="142" t="s">
        <v>84</v>
      </c>
      <c r="AV304" s="13" t="s">
        <v>84</v>
      </c>
      <c r="AW304" s="13" t="s">
        <v>36</v>
      </c>
      <c r="AX304" s="13" t="s">
        <v>77</v>
      </c>
      <c r="AY304" s="142" t="s">
        <v>126</v>
      </c>
    </row>
    <row r="305" spans="2:65" s="13" customFormat="1" ht="22.5" hidden="1" outlineLevel="1">
      <c r="B305" s="141"/>
      <c r="D305" s="136" t="s">
        <v>138</v>
      </c>
      <c r="E305" s="142" t="s">
        <v>3</v>
      </c>
      <c r="F305" s="143" t="s">
        <v>180</v>
      </c>
      <c r="H305" s="144">
        <v>15.96</v>
      </c>
      <c r="L305" s="141"/>
      <c r="M305" s="145"/>
      <c r="T305" s="146"/>
      <c r="AT305" s="142" t="s">
        <v>138</v>
      </c>
      <c r="AU305" s="142" t="s">
        <v>84</v>
      </c>
      <c r="AV305" s="13" t="s">
        <v>84</v>
      </c>
      <c r="AW305" s="13" t="s">
        <v>36</v>
      </c>
      <c r="AX305" s="13" t="s">
        <v>77</v>
      </c>
      <c r="AY305" s="142" t="s">
        <v>126</v>
      </c>
    </row>
    <row r="306" spans="2:65" s="13" customFormat="1" hidden="1" outlineLevel="1">
      <c r="B306" s="141"/>
      <c r="D306" s="136" t="s">
        <v>138</v>
      </c>
      <c r="E306" s="142" t="s">
        <v>3</v>
      </c>
      <c r="F306" s="143" t="s">
        <v>181</v>
      </c>
      <c r="H306" s="144">
        <v>8</v>
      </c>
      <c r="L306" s="141"/>
      <c r="M306" s="145"/>
      <c r="T306" s="146"/>
      <c r="AT306" s="142" t="s">
        <v>138</v>
      </c>
      <c r="AU306" s="142" t="s">
        <v>84</v>
      </c>
      <c r="AV306" s="13" t="s">
        <v>84</v>
      </c>
      <c r="AW306" s="13" t="s">
        <v>36</v>
      </c>
      <c r="AX306" s="13" t="s">
        <v>77</v>
      </c>
      <c r="AY306" s="142" t="s">
        <v>126</v>
      </c>
    </row>
    <row r="307" spans="2:65" s="15" customFormat="1" hidden="1" outlineLevel="1">
      <c r="B307" s="153"/>
      <c r="D307" s="136" t="s">
        <v>138</v>
      </c>
      <c r="E307" s="154" t="s">
        <v>3</v>
      </c>
      <c r="F307" s="155" t="s">
        <v>172</v>
      </c>
      <c r="H307" s="156">
        <v>57.16</v>
      </c>
      <c r="L307" s="153"/>
      <c r="M307" s="157"/>
      <c r="T307" s="158"/>
      <c r="AT307" s="154" t="s">
        <v>138</v>
      </c>
      <c r="AU307" s="154" t="s">
        <v>84</v>
      </c>
      <c r="AV307" s="15" t="s">
        <v>127</v>
      </c>
      <c r="AW307" s="15" t="s">
        <v>36</v>
      </c>
      <c r="AX307" s="15" t="s">
        <v>77</v>
      </c>
      <c r="AY307" s="154" t="s">
        <v>126</v>
      </c>
    </row>
    <row r="308" spans="2:65" s="12" customFormat="1" hidden="1" outlineLevel="1">
      <c r="B308" s="135"/>
      <c r="D308" s="136" t="s">
        <v>138</v>
      </c>
      <c r="E308" s="137" t="s">
        <v>3</v>
      </c>
      <c r="F308" s="138" t="s">
        <v>142</v>
      </c>
      <c r="H308" s="137" t="s">
        <v>3</v>
      </c>
      <c r="L308" s="135"/>
      <c r="M308" s="139"/>
      <c r="T308" s="140"/>
      <c r="AT308" s="137" t="s">
        <v>138</v>
      </c>
      <c r="AU308" s="137" t="s">
        <v>84</v>
      </c>
      <c r="AV308" s="12" t="s">
        <v>82</v>
      </c>
      <c r="AW308" s="12" t="s">
        <v>36</v>
      </c>
      <c r="AX308" s="12" t="s">
        <v>77</v>
      </c>
      <c r="AY308" s="137" t="s">
        <v>126</v>
      </c>
    </row>
    <row r="309" spans="2:65" s="13" customFormat="1" hidden="1" outlineLevel="1">
      <c r="B309" s="141"/>
      <c r="D309" s="136" t="s">
        <v>138</v>
      </c>
      <c r="E309" s="142" t="s">
        <v>3</v>
      </c>
      <c r="F309" s="143" t="s">
        <v>182</v>
      </c>
      <c r="H309" s="144">
        <v>6.5</v>
      </c>
      <c r="L309" s="141"/>
      <c r="M309" s="145"/>
      <c r="T309" s="146"/>
      <c r="AT309" s="142" t="s">
        <v>138</v>
      </c>
      <c r="AU309" s="142" t="s">
        <v>84</v>
      </c>
      <c r="AV309" s="13" t="s">
        <v>84</v>
      </c>
      <c r="AW309" s="13" t="s">
        <v>36</v>
      </c>
      <c r="AX309" s="13" t="s">
        <v>77</v>
      </c>
      <c r="AY309" s="142" t="s">
        <v>126</v>
      </c>
    </row>
    <row r="310" spans="2:65" s="15" customFormat="1" hidden="1" outlineLevel="1">
      <c r="B310" s="153"/>
      <c r="D310" s="136" t="s">
        <v>138</v>
      </c>
      <c r="E310" s="154" t="s">
        <v>3</v>
      </c>
      <c r="F310" s="155" t="s">
        <v>172</v>
      </c>
      <c r="H310" s="156">
        <v>6.5</v>
      </c>
      <c r="L310" s="153"/>
      <c r="M310" s="157"/>
      <c r="T310" s="158"/>
      <c r="AT310" s="154" t="s">
        <v>138</v>
      </c>
      <c r="AU310" s="154" t="s">
        <v>84</v>
      </c>
      <c r="AV310" s="15" t="s">
        <v>127</v>
      </c>
      <c r="AW310" s="15" t="s">
        <v>36</v>
      </c>
      <c r="AX310" s="15" t="s">
        <v>77</v>
      </c>
      <c r="AY310" s="154" t="s">
        <v>126</v>
      </c>
    </row>
    <row r="311" spans="2:65" s="12" customFormat="1" hidden="1" outlineLevel="1">
      <c r="B311" s="135"/>
      <c r="D311" s="136" t="s">
        <v>138</v>
      </c>
      <c r="E311" s="137" t="s">
        <v>3</v>
      </c>
      <c r="F311" s="138" t="s">
        <v>158</v>
      </c>
      <c r="H311" s="137" t="s">
        <v>3</v>
      </c>
      <c r="L311" s="135"/>
      <c r="M311" s="139"/>
      <c r="T311" s="140"/>
      <c r="AT311" s="137" t="s">
        <v>138</v>
      </c>
      <c r="AU311" s="137" t="s">
        <v>84</v>
      </c>
      <c r="AV311" s="12" t="s">
        <v>82</v>
      </c>
      <c r="AW311" s="12" t="s">
        <v>36</v>
      </c>
      <c r="AX311" s="12" t="s">
        <v>77</v>
      </c>
      <c r="AY311" s="137" t="s">
        <v>126</v>
      </c>
    </row>
    <row r="312" spans="2:65" s="12" customFormat="1" hidden="1" outlineLevel="1">
      <c r="B312" s="135"/>
      <c r="D312" s="136" t="s">
        <v>138</v>
      </c>
      <c r="E312" s="137" t="s">
        <v>3</v>
      </c>
      <c r="F312" s="138" t="s">
        <v>183</v>
      </c>
      <c r="H312" s="137" t="s">
        <v>3</v>
      </c>
      <c r="L312" s="135"/>
      <c r="M312" s="139"/>
      <c r="T312" s="140"/>
      <c r="AT312" s="137" t="s">
        <v>138</v>
      </c>
      <c r="AU312" s="137" t="s">
        <v>84</v>
      </c>
      <c r="AV312" s="12" t="s">
        <v>82</v>
      </c>
      <c r="AW312" s="12" t="s">
        <v>36</v>
      </c>
      <c r="AX312" s="12" t="s">
        <v>77</v>
      </c>
      <c r="AY312" s="137" t="s">
        <v>126</v>
      </c>
    </row>
    <row r="313" spans="2:65" s="13" customFormat="1" hidden="1" outlineLevel="1">
      <c r="B313" s="141"/>
      <c r="D313" s="136" t="s">
        <v>138</v>
      </c>
      <c r="E313" s="142" t="s">
        <v>3</v>
      </c>
      <c r="F313" s="143" t="s">
        <v>184</v>
      </c>
      <c r="H313" s="144">
        <v>14.72</v>
      </c>
      <c r="L313" s="141"/>
      <c r="M313" s="145"/>
      <c r="T313" s="146"/>
      <c r="AT313" s="142" t="s">
        <v>138</v>
      </c>
      <c r="AU313" s="142" t="s">
        <v>84</v>
      </c>
      <c r="AV313" s="13" t="s">
        <v>84</v>
      </c>
      <c r="AW313" s="13" t="s">
        <v>36</v>
      </c>
      <c r="AX313" s="13" t="s">
        <v>77</v>
      </c>
      <c r="AY313" s="142" t="s">
        <v>126</v>
      </c>
    </row>
    <row r="314" spans="2:65" s="13" customFormat="1" hidden="1" outlineLevel="1">
      <c r="B314" s="141"/>
      <c r="D314" s="136" t="s">
        <v>138</v>
      </c>
      <c r="E314" s="142" t="s">
        <v>3</v>
      </c>
      <c r="F314" s="143" t="s">
        <v>185</v>
      </c>
      <c r="H314" s="144">
        <v>6.8</v>
      </c>
      <c r="L314" s="141"/>
      <c r="M314" s="145"/>
      <c r="T314" s="146"/>
      <c r="AT314" s="142" t="s">
        <v>138</v>
      </c>
      <c r="AU314" s="142" t="s">
        <v>84</v>
      </c>
      <c r="AV314" s="13" t="s">
        <v>84</v>
      </c>
      <c r="AW314" s="13" t="s">
        <v>36</v>
      </c>
      <c r="AX314" s="13" t="s">
        <v>77</v>
      </c>
      <c r="AY314" s="142" t="s">
        <v>126</v>
      </c>
    </row>
    <row r="315" spans="2:65" s="13" customFormat="1" ht="22.5" hidden="1" outlineLevel="1">
      <c r="B315" s="141"/>
      <c r="D315" s="136" t="s">
        <v>138</v>
      </c>
      <c r="E315" s="142" t="s">
        <v>3</v>
      </c>
      <c r="F315" s="143" t="s">
        <v>186</v>
      </c>
      <c r="H315" s="144">
        <v>16.940000000000001</v>
      </c>
      <c r="L315" s="141"/>
      <c r="M315" s="145"/>
      <c r="T315" s="146"/>
      <c r="AT315" s="142" t="s">
        <v>138</v>
      </c>
      <c r="AU315" s="142" t="s">
        <v>84</v>
      </c>
      <c r="AV315" s="13" t="s">
        <v>84</v>
      </c>
      <c r="AW315" s="13" t="s">
        <v>36</v>
      </c>
      <c r="AX315" s="13" t="s">
        <v>77</v>
      </c>
      <c r="AY315" s="142" t="s">
        <v>126</v>
      </c>
    </row>
    <row r="316" spans="2:65" s="13" customFormat="1" hidden="1" outlineLevel="1">
      <c r="B316" s="141"/>
      <c r="D316" s="136" t="s">
        <v>138</v>
      </c>
      <c r="E316" s="142" t="s">
        <v>3</v>
      </c>
      <c r="F316" s="143" t="s">
        <v>187</v>
      </c>
      <c r="H316" s="144">
        <v>10</v>
      </c>
      <c r="L316" s="141"/>
      <c r="M316" s="145"/>
      <c r="T316" s="146"/>
      <c r="AT316" s="142" t="s">
        <v>138</v>
      </c>
      <c r="AU316" s="142" t="s">
        <v>84</v>
      </c>
      <c r="AV316" s="13" t="s">
        <v>84</v>
      </c>
      <c r="AW316" s="13" t="s">
        <v>36</v>
      </c>
      <c r="AX316" s="13" t="s">
        <v>77</v>
      </c>
      <c r="AY316" s="142" t="s">
        <v>126</v>
      </c>
    </row>
    <row r="317" spans="2:65" s="15" customFormat="1" hidden="1" outlineLevel="1">
      <c r="B317" s="153"/>
      <c r="D317" s="136" t="s">
        <v>138</v>
      </c>
      <c r="E317" s="154" t="s">
        <v>3</v>
      </c>
      <c r="F317" s="155" t="s">
        <v>172</v>
      </c>
      <c r="H317" s="156">
        <v>48.46</v>
      </c>
      <c r="L317" s="153"/>
      <c r="M317" s="157"/>
      <c r="T317" s="158"/>
      <c r="AT317" s="154" t="s">
        <v>138</v>
      </c>
      <c r="AU317" s="154" t="s">
        <v>84</v>
      </c>
      <c r="AV317" s="15" t="s">
        <v>127</v>
      </c>
      <c r="AW317" s="15" t="s">
        <v>36</v>
      </c>
      <c r="AX317" s="15" t="s">
        <v>77</v>
      </c>
      <c r="AY317" s="154" t="s">
        <v>126</v>
      </c>
    </row>
    <row r="318" spans="2:65" s="14" customFormat="1" hidden="1" outlineLevel="1">
      <c r="B318" s="147"/>
      <c r="D318" s="136" t="s">
        <v>138</v>
      </c>
      <c r="E318" s="148" t="s">
        <v>3</v>
      </c>
      <c r="F318" s="149" t="s">
        <v>143</v>
      </c>
      <c r="H318" s="150">
        <f>2*223.83</f>
        <v>447.66</v>
      </c>
      <c r="L318" s="147"/>
      <c r="M318" s="151"/>
      <c r="T318" s="152"/>
      <c r="AT318" s="148" t="s">
        <v>138</v>
      </c>
      <c r="AU318" s="148" t="s">
        <v>84</v>
      </c>
      <c r="AV318" s="14" t="s">
        <v>134</v>
      </c>
      <c r="AW318" s="14" t="s">
        <v>36</v>
      </c>
      <c r="AX318" s="14" t="s">
        <v>82</v>
      </c>
      <c r="AY318" s="148" t="s">
        <v>126</v>
      </c>
    </row>
    <row r="319" spans="2:65" s="1" customFormat="1" ht="37.9" customHeight="1" collapsed="1">
      <c r="B319" s="119"/>
      <c r="C319" s="120" t="s">
        <v>229</v>
      </c>
      <c r="D319" s="120" t="s">
        <v>129</v>
      </c>
      <c r="E319" s="121" t="s">
        <v>1029</v>
      </c>
      <c r="F319" s="122" t="s">
        <v>1030</v>
      </c>
      <c r="G319" s="123" t="s">
        <v>148</v>
      </c>
      <c r="H319" s="124">
        <v>119.9</v>
      </c>
      <c r="I319" s="125"/>
      <c r="J319" s="125">
        <f>ROUND(I319*H319,2)</f>
        <v>0</v>
      </c>
      <c r="K319" s="122" t="s">
        <v>133</v>
      </c>
      <c r="L319" s="30"/>
      <c r="M319" s="126" t="s">
        <v>3</v>
      </c>
      <c r="N319" s="127" t="s">
        <v>48</v>
      </c>
      <c r="O319" s="128">
        <v>0.35</v>
      </c>
      <c r="P319" s="128">
        <f>O319*H319</f>
        <v>41.964999999999996</v>
      </c>
      <c r="Q319" s="128">
        <v>1.575E-2</v>
      </c>
      <c r="R319" s="128">
        <f>Q319*H319</f>
        <v>1.888425</v>
      </c>
      <c r="S319" s="128">
        <v>0</v>
      </c>
      <c r="T319" s="129">
        <f>S319*H319</f>
        <v>0</v>
      </c>
      <c r="AR319" s="130" t="s">
        <v>134</v>
      </c>
      <c r="AT319" s="130" t="s">
        <v>129</v>
      </c>
      <c r="AU319" s="130" t="s">
        <v>84</v>
      </c>
      <c r="AY319" s="18" t="s">
        <v>126</v>
      </c>
      <c r="BE319" s="131">
        <f>IF(N319="základní",J319,0)</f>
        <v>0</v>
      </c>
      <c r="BF319" s="131">
        <f>IF(N319="snížená",J319,0)</f>
        <v>0</v>
      </c>
      <c r="BG319" s="131">
        <f>IF(N319="zákl. přenesená",J319,0)</f>
        <v>0</v>
      </c>
      <c r="BH319" s="131">
        <f>IF(N319="sníž. přenesená",J319,0)</f>
        <v>0</v>
      </c>
      <c r="BI319" s="131">
        <f>IF(N319="nulová",J319,0)</f>
        <v>0</v>
      </c>
      <c r="BJ319" s="18" t="s">
        <v>82</v>
      </c>
      <c r="BK319" s="131">
        <f>ROUND(I319*H319,2)</f>
        <v>0</v>
      </c>
      <c r="BL319" s="18" t="s">
        <v>134</v>
      </c>
      <c r="BM319" s="130" t="s">
        <v>232</v>
      </c>
    </row>
    <row r="320" spans="2:65" s="1" customFormat="1" ht="33" customHeight="1">
      <c r="B320" s="119"/>
      <c r="C320" s="120" t="s">
        <v>234</v>
      </c>
      <c r="D320" s="120" t="s">
        <v>129</v>
      </c>
      <c r="E320" s="121" t="s">
        <v>235</v>
      </c>
      <c r="F320" s="122" t="s">
        <v>236</v>
      </c>
      <c r="G320" s="123" t="s">
        <v>132</v>
      </c>
      <c r="H320" s="124">
        <v>50</v>
      </c>
      <c r="I320" s="125"/>
      <c r="J320" s="125">
        <f>ROUND(I320*H320,2)</f>
        <v>0</v>
      </c>
      <c r="K320" s="122" t="s">
        <v>133</v>
      </c>
      <c r="L320" s="30"/>
      <c r="M320" s="126" t="s">
        <v>3</v>
      </c>
      <c r="N320" s="127" t="s">
        <v>48</v>
      </c>
      <c r="O320" s="128">
        <v>0.253</v>
      </c>
      <c r="P320" s="128">
        <f>O320*H320</f>
        <v>12.65</v>
      </c>
      <c r="Q320" s="128">
        <v>3.7599999999999999E-3</v>
      </c>
      <c r="R320" s="128">
        <f>Q320*H320</f>
        <v>0.188</v>
      </c>
      <c r="S320" s="128">
        <v>0</v>
      </c>
      <c r="T320" s="129">
        <f>S320*H320</f>
        <v>0</v>
      </c>
      <c r="AR320" s="130" t="s">
        <v>134</v>
      </c>
      <c r="AT320" s="130" t="s">
        <v>129</v>
      </c>
      <c r="AU320" s="130" t="s">
        <v>84</v>
      </c>
      <c r="AY320" s="18" t="s">
        <v>126</v>
      </c>
      <c r="BE320" s="131">
        <f>IF(N320="základní",J320,0)</f>
        <v>0</v>
      </c>
      <c r="BF320" s="131">
        <f>IF(N320="snížená",J320,0)</f>
        <v>0</v>
      </c>
      <c r="BG320" s="131">
        <f>IF(N320="zákl. přenesená",J320,0)</f>
        <v>0</v>
      </c>
      <c r="BH320" s="131">
        <f>IF(N320="sníž. přenesená",J320,0)</f>
        <v>0</v>
      </c>
      <c r="BI320" s="131">
        <f>IF(N320="nulová",J320,0)</f>
        <v>0</v>
      </c>
      <c r="BJ320" s="18" t="s">
        <v>82</v>
      </c>
      <c r="BK320" s="131">
        <f>ROUND(I320*H320,2)</f>
        <v>0</v>
      </c>
      <c r="BL320" s="18" t="s">
        <v>134</v>
      </c>
      <c r="BM320" s="130" t="s">
        <v>237</v>
      </c>
    </row>
    <row r="321" spans="2:65" s="1" customFormat="1" hidden="1" outlineLevel="1">
      <c r="B321" s="30"/>
      <c r="D321" s="132" t="s">
        <v>136</v>
      </c>
      <c r="F321" s="133" t="s">
        <v>238</v>
      </c>
      <c r="L321" s="30"/>
      <c r="M321" s="134"/>
      <c r="T321" s="51"/>
      <c r="AT321" s="18" t="s">
        <v>136</v>
      </c>
      <c r="AU321" s="18" t="s">
        <v>84</v>
      </c>
    </row>
    <row r="322" spans="2:65" s="12" customFormat="1" hidden="1" outlineLevel="1">
      <c r="B322" s="135"/>
      <c r="D322" s="136" t="s">
        <v>138</v>
      </c>
      <c r="E322" s="137" t="s">
        <v>3</v>
      </c>
      <c r="F322" s="138" t="s">
        <v>139</v>
      </c>
      <c r="H322" s="137" t="s">
        <v>3</v>
      </c>
      <c r="L322" s="135"/>
      <c r="M322" s="139"/>
      <c r="T322" s="140"/>
      <c r="AT322" s="137" t="s">
        <v>138</v>
      </c>
      <c r="AU322" s="137" t="s">
        <v>84</v>
      </c>
      <c r="AV322" s="12" t="s">
        <v>82</v>
      </c>
      <c r="AW322" s="12" t="s">
        <v>36</v>
      </c>
      <c r="AX322" s="12" t="s">
        <v>77</v>
      </c>
      <c r="AY322" s="137" t="s">
        <v>126</v>
      </c>
    </row>
    <row r="323" spans="2:65" s="12" customFormat="1" hidden="1" outlineLevel="1">
      <c r="B323" s="135"/>
      <c r="D323" s="136" t="s">
        <v>138</v>
      </c>
      <c r="E323" s="137" t="s">
        <v>3</v>
      </c>
      <c r="F323" s="138" t="s">
        <v>140</v>
      </c>
      <c r="H323" s="137" t="s">
        <v>3</v>
      </c>
      <c r="L323" s="135"/>
      <c r="M323" s="139"/>
      <c r="T323" s="140"/>
      <c r="AT323" s="137" t="s">
        <v>138</v>
      </c>
      <c r="AU323" s="137" t="s">
        <v>84</v>
      </c>
      <c r="AV323" s="12" t="s">
        <v>82</v>
      </c>
      <c r="AW323" s="12" t="s">
        <v>36</v>
      </c>
      <c r="AX323" s="12" t="s">
        <v>77</v>
      </c>
      <c r="AY323" s="137" t="s">
        <v>126</v>
      </c>
    </row>
    <row r="324" spans="2:65" s="13" customFormat="1" hidden="1" outlineLevel="1">
      <c r="B324" s="141"/>
      <c r="D324" s="136" t="s">
        <v>138</v>
      </c>
      <c r="E324" s="142" t="s">
        <v>3</v>
      </c>
      <c r="F324" s="143" t="s">
        <v>239</v>
      </c>
      <c r="H324" s="144">
        <v>2</v>
      </c>
      <c r="L324" s="141"/>
      <c r="M324" s="145"/>
      <c r="T324" s="146"/>
      <c r="AT324" s="142" t="s">
        <v>138</v>
      </c>
      <c r="AU324" s="142" t="s">
        <v>84</v>
      </c>
      <c r="AV324" s="13" t="s">
        <v>84</v>
      </c>
      <c r="AW324" s="13" t="s">
        <v>36</v>
      </c>
      <c r="AX324" s="13" t="s">
        <v>77</v>
      </c>
      <c r="AY324" s="142" t="s">
        <v>126</v>
      </c>
    </row>
    <row r="325" spans="2:65" s="12" customFormat="1" hidden="1" outlineLevel="1">
      <c r="B325" s="135"/>
      <c r="D325" s="136" t="s">
        <v>138</v>
      </c>
      <c r="E325" s="137" t="s">
        <v>3</v>
      </c>
      <c r="F325" s="138" t="s">
        <v>141</v>
      </c>
      <c r="H325" s="137" t="s">
        <v>3</v>
      </c>
      <c r="L325" s="135"/>
      <c r="M325" s="139"/>
      <c r="T325" s="140"/>
      <c r="AT325" s="137" t="s">
        <v>138</v>
      </c>
      <c r="AU325" s="137" t="s">
        <v>84</v>
      </c>
      <c r="AV325" s="12" t="s">
        <v>82</v>
      </c>
      <c r="AW325" s="12" t="s">
        <v>36</v>
      </c>
      <c r="AX325" s="12" t="s">
        <v>77</v>
      </c>
      <c r="AY325" s="137" t="s">
        <v>126</v>
      </c>
    </row>
    <row r="326" spans="2:65" s="13" customFormat="1" hidden="1" outlineLevel="1">
      <c r="B326" s="141"/>
      <c r="D326" s="136" t="s">
        <v>138</v>
      </c>
      <c r="E326" s="142" t="s">
        <v>3</v>
      </c>
      <c r="F326" s="143" t="s">
        <v>240</v>
      </c>
      <c r="H326" s="144">
        <v>4</v>
      </c>
      <c r="L326" s="141"/>
      <c r="M326" s="145"/>
      <c r="T326" s="146"/>
      <c r="AT326" s="142" t="s">
        <v>138</v>
      </c>
      <c r="AU326" s="142" t="s">
        <v>84</v>
      </c>
      <c r="AV326" s="13" t="s">
        <v>84</v>
      </c>
      <c r="AW326" s="13" t="s">
        <v>36</v>
      </c>
      <c r="AX326" s="13" t="s">
        <v>77</v>
      </c>
      <c r="AY326" s="142" t="s">
        <v>126</v>
      </c>
    </row>
    <row r="327" spans="2:65" s="12" customFormat="1" hidden="1" outlineLevel="1">
      <c r="B327" s="135"/>
      <c r="D327" s="136" t="s">
        <v>138</v>
      </c>
      <c r="E327" s="137" t="s">
        <v>3</v>
      </c>
      <c r="F327" s="138" t="s">
        <v>142</v>
      </c>
      <c r="H327" s="137" t="s">
        <v>3</v>
      </c>
      <c r="L327" s="135"/>
      <c r="M327" s="139"/>
      <c r="T327" s="140"/>
      <c r="AT327" s="137" t="s">
        <v>138</v>
      </c>
      <c r="AU327" s="137" t="s">
        <v>84</v>
      </c>
      <c r="AV327" s="12" t="s">
        <v>82</v>
      </c>
      <c r="AW327" s="12" t="s">
        <v>36</v>
      </c>
      <c r="AX327" s="12" t="s">
        <v>77</v>
      </c>
      <c r="AY327" s="137" t="s">
        <v>126</v>
      </c>
    </row>
    <row r="328" spans="2:65" s="13" customFormat="1" hidden="1" outlineLevel="1">
      <c r="B328" s="141"/>
      <c r="D328" s="136" t="s">
        <v>138</v>
      </c>
      <c r="E328" s="142" t="s">
        <v>3</v>
      </c>
      <c r="F328" s="143" t="s">
        <v>240</v>
      </c>
      <c r="H328" s="144">
        <v>4</v>
      </c>
      <c r="L328" s="141"/>
      <c r="M328" s="145"/>
      <c r="T328" s="146"/>
      <c r="AT328" s="142" t="s">
        <v>138</v>
      </c>
      <c r="AU328" s="142" t="s">
        <v>84</v>
      </c>
      <c r="AV328" s="13" t="s">
        <v>84</v>
      </c>
      <c r="AW328" s="13" t="s">
        <v>36</v>
      </c>
      <c r="AX328" s="13" t="s">
        <v>77</v>
      </c>
      <c r="AY328" s="142" t="s">
        <v>126</v>
      </c>
    </row>
    <row r="329" spans="2:65" s="14" customFormat="1" hidden="1" outlineLevel="1">
      <c r="B329" s="147"/>
      <c r="D329" s="136" t="s">
        <v>138</v>
      </c>
      <c r="E329" s="148" t="s">
        <v>3</v>
      </c>
      <c r="F329" s="149" t="s">
        <v>143</v>
      </c>
      <c r="H329" s="150">
        <v>50</v>
      </c>
      <c r="L329" s="147"/>
      <c r="M329" s="151"/>
      <c r="T329" s="152"/>
      <c r="AT329" s="148" t="s">
        <v>138</v>
      </c>
      <c r="AU329" s="148" t="s">
        <v>84</v>
      </c>
      <c r="AV329" s="14" t="s">
        <v>134</v>
      </c>
      <c r="AW329" s="14" t="s">
        <v>36</v>
      </c>
      <c r="AX329" s="14" t="s">
        <v>82</v>
      </c>
      <c r="AY329" s="148" t="s">
        <v>126</v>
      </c>
    </row>
    <row r="330" spans="2:65" s="1" customFormat="1" ht="37.9" customHeight="1" collapsed="1">
      <c r="B330" s="119"/>
      <c r="C330" s="120" t="s">
        <v>241</v>
      </c>
      <c r="D330" s="120" t="s">
        <v>129</v>
      </c>
      <c r="E330" s="121" t="s">
        <v>242</v>
      </c>
      <c r="F330" s="122" t="s">
        <v>243</v>
      </c>
      <c r="G330" s="123" t="s">
        <v>148</v>
      </c>
      <c r="H330" s="124">
        <v>400</v>
      </c>
      <c r="I330" s="125"/>
      <c r="J330" s="125">
        <f>ROUND(I330*H330,2)</f>
        <v>0</v>
      </c>
      <c r="K330" s="122" t="s">
        <v>133</v>
      </c>
      <c r="L330" s="30"/>
      <c r="M330" s="126" t="s">
        <v>3</v>
      </c>
      <c r="N330" s="127" t="s">
        <v>48</v>
      </c>
      <c r="O330" s="128">
        <v>9.0999999999999998E-2</v>
      </c>
      <c r="P330" s="128">
        <f>O330*H330</f>
        <v>36.4</v>
      </c>
      <c r="Q330" s="128">
        <v>2.2000000000000001E-4</v>
      </c>
      <c r="R330" s="128">
        <f>Q330*H330</f>
        <v>8.8000000000000009E-2</v>
      </c>
      <c r="S330" s="128">
        <v>2E-3</v>
      </c>
      <c r="T330" s="129">
        <f>S330*H330</f>
        <v>0.8</v>
      </c>
      <c r="AR330" s="130" t="s">
        <v>134</v>
      </c>
      <c r="AT330" s="130" t="s">
        <v>129</v>
      </c>
      <c r="AU330" s="130" t="s">
        <v>84</v>
      </c>
      <c r="AY330" s="18" t="s">
        <v>126</v>
      </c>
      <c r="BE330" s="131">
        <f>IF(N330="základní",J330,0)</f>
        <v>0</v>
      </c>
      <c r="BF330" s="131">
        <f>IF(N330="snížená",J330,0)</f>
        <v>0</v>
      </c>
      <c r="BG330" s="131">
        <f>IF(N330="zákl. přenesená",J330,0)</f>
        <v>0</v>
      </c>
      <c r="BH330" s="131">
        <f>IF(N330="sníž. přenesená",J330,0)</f>
        <v>0</v>
      </c>
      <c r="BI330" s="131">
        <f>IF(N330="nulová",J330,0)</f>
        <v>0</v>
      </c>
      <c r="BJ330" s="18" t="s">
        <v>82</v>
      </c>
      <c r="BK330" s="131">
        <f>ROUND(I330*H330,2)</f>
        <v>0</v>
      </c>
      <c r="BL330" s="18" t="s">
        <v>134</v>
      </c>
      <c r="BM330" s="130" t="s">
        <v>244</v>
      </c>
    </row>
    <row r="331" spans="2:65" s="1" customFormat="1" hidden="1" outlineLevel="1">
      <c r="B331" s="30"/>
      <c r="D331" s="132" t="s">
        <v>136</v>
      </c>
      <c r="F331" s="133" t="s">
        <v>245</v>
      </c>
      <c r="L331" s="30"/>
      <c r="M331" s="134"/>
      <c r="T331" s="51"/>
      <c r="AT331" s="18" t="s">
        <v>136</v>
      </c>
      <c r="AU331" s="18" t="s">
        <v>84</v>
      </c>
    </row>
    <row r="332" spans="2:65" s="12" customFormat="1" hidden="1" outlineLevel="1">
      <c r="B332" s="135"/>
      <c r="D332" s="136" t="s">
        <v>138</v>
      </c>
      <c r="E332" s="137" t="s">
        <v>3</v>
      </c>
      <c r="F332" s="138" t="s">
        <v>246</v>
      </c>
      <c r="H332" s="137" t="s">
        <v>3</v>
      </c>
      <c r="L332" s="135"/>
      <c r="M332" s="139"/>
      <c r="T332" s="140"/>
      <c r="AT332" s="137" t="s">
        <v>138</v>
      </c>
      <c r="AU332" s="137" t="s">
        <v>84</v>
      </c>
      <c r="AV332" s="12" t="s">
        <v>82</v>
      </c>
      <c r="AW332" s="12" t="s">
        <v>36</v>
      </c>
      <c r="AX332" s="12" t="s">
        <v>77</v>
      </c>
      <c r="AY332" s="137" t="s">
        <v>126</v>
      </c>
    </row>
    <row r="333" spans="2:65" s="12" customFormat="1" hidden="1" outlineLevel="1">
      <c r="B333" s="135"/>
      <c r="D333" s="136" t="s">
        <v>138</v>
      </c>
      <c r="E333" s="137" t="s">
        <v>3</v>
      </c>
      <c r="F333" s="138" t="s">
        <v>139</v>
      </c>
      <c r="H333" s="137" t="s">
        <v>3</v>
      </c>
      <c r="L333" s="135"/>
      <c r="M333" s="139"/>
      <c r="T333" s="140"/>
      <c r="AT333" s="137" t="s">
        <v>138</v>
      </c>
      <c r="AU333" s="137" t="s">
        <v>84</v>
      </c>
      <c r="AV333" s="12" t="s">
        <v>82</v>
      </c>
      <c r="AW333" s="12" t="s">
        <v>36</v>
      </c>
      <c r="AX333" s="12" t="s">
        <v>77</v>
      </c>
      <c r="AY333" s="137" t="s">
        <v>126</v>
      </c>
    </row>
    <row r="334" spans="2:65" s="12" customFormat="1" hidden="1" outlineLevel="1">
      <c r="B334" s="135"/>
      <c r="D334" s="136" t="s">
        <v>138</v>
      </c>
      <c r="E334" s="137" t="s">
        <v>3</v>
      </c>
      <c r="F334" s="138" t="s">
        <v>247</v>
      </c>
      <c r="H334" s="137" t="s">
        <v>3</v>
      </c>
      <c r="L334" s="135"/>
      <c r="M334" s="139"/>
      <c r="T334" s="140"/>
      <c r="AT334" s="137" t="s">
        <v>138</v>
      </c>
      <c r="AU334" s="137" t="s">
        <v>84</v>
      </c>
      <c r="AV334" s="12" t="s">
        <v>82</v>
      </c>
      <c r="AW334" s="12" t="s">
        <v>36</v>
      </c>
      <c r="AX334" s="12" t="s">
        <v>77</v>
      </c>
      <c r="AY334" s="137" t="s">
        <v>126</v>
      </c>
    </row>
    <row r="335" spans="2:65" s="13" customFormat="1" hidden="1" outlineLevel="1">
      <c r="B335" s="141"/>
      <c r="D335" s="136" t="s">
        <v>138</v>
      </c>
      <c r="E335" s="142" t="s">
        <v>3</v>
      </c>
      <c r="F335" s="143" t="s">
        <v>248</v>
      </c>
      <c r="H335" s="144">
        <v>400</v>
      </c>
      <c r="L335" s="141"/>
      <c r="M335" s="145"/>
      <c r="T335" s="146"/>
      <c r="AT335" s="142" t="s">
        <v>138</v>
      </c>
      <c r="AU335" s="142" t="s">
        <v>84</v>
      </c>
      <c r="AV335" s="13" t="s">
        <v>84</v>
      </c>
      <c r="AW335" s="13" t="s">
        <v>36</v>
      </c>
      <c r="AX335" s="13" t="s">
        <v>82</v>
      </c>
      <c r="AY335" s="142" t="s">
        <v>126</v>
      </c>
    </row>
    <row r="336" spans="2:65" s="1" customFormat="1" ht="55.5" customHeight="1" collapsed="1">
      <c r="B336" s="119"/>
      <c r="C336" s="120" t="s">
        <v>249</v>
      </c>
      <c r="D336" s="120" t="s">
        <v>129</v>
      </c>
      <c r="E336" s="121" t="s">
        <v>250</v>
      </c>
      <c r="F336" s="122" t="s">
        <v>251</v>
      </c>
      <c r="G336" s="123" t="s">
        <v>148</v>
      </c>
      <c r="H336" s="124">
        <v>17.366</v>
      </c>
      <c r="I336" s="125"/>
      <c r="J336" s="125">
        <f>ROUND(I336*H336,2)</f>
        <v>0</v>
      </c>
      <c r="K336" s="122" t="s">
        <v>133</v>
      </c>
      <c r="L336" s="30"/>
      <c r="M336" s="126" t="s">
        <v>3</v>
      </c>
      <c r="N336" s="127" t="s">
        <v>48</v>
      </c>
      <c r="O336" s="128">
        <v>0.54</v>
      </c>
      <c r="P336" s="128">
        <f>O336*H336</f>
        <v>9.3776400000000013</v>
      </c>
      <c r="Q336" s="128">
        <v>7.102E-2</v>
      </c>
      <c r="R336" s="128">
        <f>Q336*H336</f>
        <v>1.2333333200000001</v>
      </c>
      <c r="S336" s="128">
        <v>0</v>
      </c>
      <c r="T336" s="129">
        <f>S336*H336</f>
        <v>0</v>
      </c>
      <c r="AR336" s="130" t="s">
        <v>134</v>
      </c>
      <c r="AT336" s="130" t="s">
        <v>129</v>
      </c>
      <c r="AU336" s="130" t="s">
        <v>84</v>
      </c>
      <c r="AY336" s="18" t="s">
        <v>126</v>
      </c>
      <c r="BE336" s="131">
        <f>IF(N336="základní",J336,0)</f>
        <v>0</v>
      </c>
      <c r="BF336" s="131">
        <f>IF(N336="snížená",J336,0)</f>
        <v>0</v>
      </c>
      <c r="BG336" s="131">
        <f>IF(N336="zákl. přenesená",J336,0)</f>
        <v>0</v>
      </c>
      <c r="BH336" s="131">
        <f>IF(N336="sníž. přenesená",J336,0)</f>
        <v>0</v>
      </c>
      <c r="BI336" s="131">
        <f>IF(N336="nulová",J336,0)</f>
        <v>0</v>
      </c>
      <c r="BJ336" s="18" t="s">
        <v>82</v>
      </c>
      <c r="BK336" s="131">
        <f>ROUND(I336*H336,2)</f>
        <v>0</v>
      </c>
      <c r="BL336" s="18" t="s">
        <v>134</v>
      </c>
      <c r="BM336" s="130" t="s">
        <v>252</v>
      </c>
    </row>
    <row r="337" spans="2:65" s="1" customFormat="1" hidden="1" outlineLevel="2">
      <c r="B337" s="30"/>
      <c r="D337" s="132" t="s">
        <v>136</v>
      </c>
      <c r="F337" s="133" t="s">
        <v>253</v>
      </c>
      <c r="L337" s="30"/>
      <c r="M337" s="134"/>
      <c r="T337" s="51"/>
      <c r="AT337" s="18" t="s">
        <v>136</v>
      </c>
      <c r="AU337" s="18" t="s">
        <v>84</v>
      </c>
    </row>
    <row r="338" spans="2:65" s="12" customFormat="1" hidden="1" outlineLevel="2">
      <c r="B338" s="135"/>
      <c r="D338" s="136" t="s">
        <v>138</v>
      </c>
      <c r="E338" s="137" t="s">
        <v>3</v>
      </c>
      <c r="F338" s="138" t="s">
        <v>139</v>
      </c>
      <c r="H338" s="137" t="s">
        <v>3</v>
      </c>
      <c r="L338" s="135"/>
      <c r="M338" s="139"/>
      <c r="T338" s="140"/>
      <c r="AT338" s="137" t="s">
        <v>138</v>
      </c>
      <c r="AU338" s="137" t="s">
        <v>84</v>
      </c>
      <c r="AV338" s="12" t="s">
        <v>82</v>
      </c>
      <c r="AW338" s="12" t="s">
        <v>36</v>
      </c>
      <c r="AX338" s="12" t="s">
        <v>77</v>
      </c>
      <c r="AY338" s="137" t="s">
        <v>126</v>
      </c>
    </row>
    <row r="339" spans="2:65" s="12" customFormat="1" hidden="1" outlineLevel="2">
      <c r="B339" s="135"/>
      <c r="D339" s="136" t="s">
        <v>138</v>
      </c>
      <c r="E339" s="137" t="s">
        <v>3</v>
      </c>
      <c r="F339" s="138" t="s">
        <v>140</v>
      </c>
      <c r="H339" s="137" t="s">
        <v>3</v>
      </c>
      <c r="L339" s="135"/>
      <c r="M339" s="139"/>
      <c r="T339" s="140"/>
      <c r="AT339" s="137" t="s">
        <v>138</v>
      </c>
      <c r="AU339" s="137" t="s">
        <v>84</v>
      </c>
      <c r="AV339" s="12" t="s">
        <v>82</v>
      </c>
      <c r="AW339" s="12" t="s">
        <v>36</v>
      </c>
      <c r="AX339" s="12" t="s">
        <v>77</v>
      </c>
      <c r="AY339" s="137" t="s">
        <v>126</v>
      </c>
    </row>
    <row r="340" spans="2:65" s="12" customFormat="1" hidden="1" outlineLevel="2">
      <c r="B340" s="135"/>
      <c r="D340" s="136" t="s">
        <v>138</v>
      </c>
      <c r="E340" s="137" t="s">
        <v>3</v>
      </c>
      <c r="F340" s="138" t="s">
        <v>165</v>
      </c>
      <c r="H340" s="137" t="s">
        <v>3</v>
      </c>
      <c r="L340" s="135"/>
      <c r="M340" s="139"/>
      <c r="T340" s="140"/>
      <c r="AT340" s="137" t="s">
        <v>138</v>
      </c>
      <c r="AU340" s="137" t="s">
        <v>84</v>
      </c>
      <c r="AV340" s="12" t="s">
        <v>82</v>
      </c>
      <c r="AW340" s="12" t="s">
        <v>36</v>
      </c>
      <c r="AX340" s="12" t="s">
        <v>77</v>
      </c>
      <c r="AY340" s="137" t="s">
        <v>126</v>
      </c>
    </row>
    <row r="341" spans="2:65" s="13" customFormat="1" hidden="1" outlineLevel="2">
      <c r="B341" s="141"/>
      <c r="D341" s="136" t="s">
        <v>138</v>
      </c>
      <c r="E341" s="142" t="s">
        <v>3</v>
      </c>
      <c r="F341" s="143" t="s">
        <v>254</v>
      </c>
      <c r="H341" s="144">
        <v>2.282</v>
      </c>
      <c r="L341" s="141"/>
      <c r="M341" s="145"/>
      <c r="T341" s="146"/>
      <c r="AT341" s="142" t="s">
        <v>138</v>
      </c>
      <c r="AU341" s="142" t="s">
        <v>84</v>
      </c>
      <c r="AV341" s="13" t="s">
        <v>84</v>
      </c>
      <c r="AW341" s="13" t="s">
        <v>36</v>
      </c>
      <c r="AX341" s="13" t="s">
        <v>77</v>
      </c>
      <c r="AY341" s="142" t="s">
        <v>126</v>
      </c>
    </row>
    <row r="342" spans="2:65" s="12" customFormat="1" hidden="1" outlineLevel="2">
      <c r="B342" s="135"/>
      <c r="D342" s="136" t="s">
        <v>138</v>
      </c>
      <c r="E342" s="137" t="s">
        <v>3</v>
      </c>
      <c r="F342" s="138" t="s">
        <v>154</v>
      </c>
      <c r="H342" s="137" t="s">
        <v>3</v>
      </c>
      <c r="L342" s="135"/>
      <c r="M342" s="139"/>
      <c r="T342" s="140"/>
      <c r="AT342" s="137" t="s">
        <v>138</v>
      </c>
      <c r="AU342" s="137" t="s">
        <v>84</v>
      </c>
      <c r="AV342" s="12" t="s">
        <v>82</v>
      </c>
      <c r="AW342" s="12" t="s">
        <v>36</v>
      </c>
      <c r="AX342" s="12" t="s">
        <v>77</v>
      </c>
      <c r="AY342" s="137" t="s">
        <v>126</v>
      </c>
    </row>
    <row r="343" spans="2:65" s="12" customFormat="1" hidden="1" outlineLevel="2">
      <c r="B343" s="135"/>
      <c r="D343" s="136" t="s">
        <v>138</v>
      </c>
      <c r="E343" s="137" t="s">
        <v>3</v>
      </c>
      <c r="F343" s="138" t="s">
        <v>173</v>
      </c>
      <c r="H343" s="137" t="s">
        <v>3</v>
      </c>
      <c r="L343" s="135"/>
      <c r="M343" s="139"/>
      <c r="T343" s="140"/>
      <c r="AT343" s="137" t="s">
        <v>138</v>
      </c>
      <c r="AU343" s="137" t="s">
        <v>84</v>
      </c>
      <c r="AV343" s="12" t="s">
        <v>82</v>
      </c>
      <c r="AW343" s="12" t="s">
        <v>36</v>
      </c>
      <c r="AX343" s="12" t="s">
        <v>77</v>
      </c>
      <c r="AY343" s="137" t="s">
        <v>126</v>
      </c>
    </row>
    <row r="344" spans="2:65" s="13" customFormat="1" hidden="1" outlineLevel="2">
      <c r="B344" s="141"/>
      <c r="D344" s="136" t="s">
        <v>138</v>
      </c>
      <c r="E344" s="142" t="s">
        <v>3</v>
      </c>
      <c r="F344" s="143" t="s">
        <v>255</v>
      </c>
      <c r="H344" s="144">
        <v>1.9590000000000001</v>
      </c>
      <c r="L344" s="141"/>
      <c r="M344" s="145"/>
      <c r="T344" s="146"/>
      <c r="AT344" s="142" t="s">
        <v>138</v>
      </c>
      <c r="AU344" s="142" t="s">
        <v>84</v>
      </c>
      <c r="AV344" s="13" t="s">
        <v>84</v>
      </c>
      <c r="AW344" s="13" t="s">
        <v>36</v>
      </c>
      <c r="AX344" s="13" t="s">
        <v>77</v>
      </c>
      <c r="AY344" s="142" t="s">
        <v>126</v>
      </c>
    </row>
    <row r="345" spans="2:65" s="12" customFormat="1" hidden="1" outlineLevel="2">
      <c r="B345" s="135"/>
      <c r="D345" s="136" t="s">
        <v>138</v>
      </c>
      <c r="E345" s="137" t="s">
        <v>3</v>
      </c>
      <c r="F345" s="138" t="s">
        <v>141</v>
      </c>
      <c r="H345" s="137" t="s">
        <v>3</v>
      </c>
      <c r="L345" s="135"/>
      <c r="M345" s="139"/>
      <c r="T345" s="140"/>
      <c r="AT345" s="137" t="s">
        <v>138</v>
      </c>
      <c r="AU345" s="137" t="s">
        <v>84</v>
      </c>
      <c r="AV345" s="12" t="s">
        <v>82</v>
      </c>
      <c r="AW345" s="12" t="s">
        <v>36</v>
      </c>
      <c r="AX345" s="12" t="s">
        <v>77</v>
      </c>
      <c r="AY345" s="137" t="s">
        <v>126</v>
      </c>
    </row>
    <row r="346" spans="2:65" s="12" customFormat="1" hidden="1" outlineLevel="2">
      <c r="B346" s="135"/>
      <c r="D346" s="136" t="s">
        <v>138</v>
      </c>
      <c r="E346" s="137" t="s">
        <v>3</v>
      </c>
      <c r="F346" s="138" t="s">
        <v>178</v>
      </c>
      <c r="H346" s="137" t="s">
        <v>3</v>
      </c>
      <c r="L346" s="135"/>
      <c r="M346" s="139"/>
      <c r="T346" s="140"/>
      <c r="AT346" s="137" t="s">
        <v>138</v>
      </c>
      <c r="AU346" s="137" t="s">
        <v>84</v>
      </c>
      <c r="AV346" s="12" t="s">
        <v>82</v>
      </c>
      <c r="AW346" s="12" t="s">
        <v>36</v>
      </c>
      <c r="AX346" s="12" t="s">
        <v>77</v>
      </c>
      <c r="AY346" s="137" t="s">
        <v>126</v>
      </c>
    </row>
    <row r="347" spans="2:65" s="13" customFormat="1" hidden="1" outlineLevel="2">
      <c r="B347" s="141"/>
      <c r="D347" s="136" t="s">
        <v>138</v>
      </c>
      <c r="E347" s="142" t="s">
        <v>3</v>
      </c>
      <c r="F347" s="143" t="s">
        <v>256</v>
      </c>
      <c r="H347" s="144">
        <v>1.905</v>
      </c>
      <c r="L347" s="141"/>
      <c r="M347" s="145"/>
      <c r="T347" s="146"/>
      <c r="AT347" s="142" t="s">
        <v>138</v>
      </c>
      <c r="AU347" s="142" t="s">
        <v>84</v>
      </c>
      <c r="AV347" s="13" t="s">
        <v>84</v>
      </c>
      <c r="AW347" s="13" t="s">
        <v>36</v>
      </c>
      <c r="AX347" s="13" t="s">
        <v>77</v>
      </c>
      <c r="AY347" s="142" t="s">
        <v>126</v>
      </c>
    </row>
    <row r="348" spans="2:65" s="12" customFormat="1" hidden="1" outlineLevel="2">
      <c r="B348" s="135"/>
      <c r="D348" s="136" t="s">
        <v>138</v>
      </c>
      <c r="E348" s="137" t="s">
        <v>3</v>
      </c>
      <c r="F348" s="138" t="s">
        <v>158</v>
      </c>
      <c r="H348" s="137" t="s">
        <v>3</v>
      </c>
      <c r="L348" s="135"/>
      <c r="M348" s="139"/>
      <c r="T348" s="140"/>
      <c r="AT348" s="137" t="s">
        <v>138</v>
      </c>
      <c r="AU348" s="137" t="s">
        <v>84</v>
      </c>
      <c r="AV348" s="12" t="s">
        <v>82</v>
      </c>
      <c r="AW348" s="12" t="s">
        <v>36</v>
      </c>
      <c r="AX348" s="12" t="s">
        <v>77</v>
      </c>
      <c r="AY348" s="137" t="s">
        <v>126</v>
      </c>
    </row>
    <row r="349" spans="2:65" s="12" customFormat="1" hidden="1" outlineLevel="2">
      <c r="B349" s="135"/>
      <c r="D349" s="136" t="s">
        <v>138</v>
      </c>
      <c r="E349" s="137" t="s">
        <v>3</v>
      </c>
      <c r="F349" s="138" t="s">
        <v>183</v>
      </c>
      <c r="H349" s="137" t="s">
        <v>3</v>
      </c>
      <c r="L349" s="135"/>
      <c r="M349" s="139"/>
      <c r="T349" s="140"/>
      <c r="AT349" s="137" t="s">
        <v>138</v>
      </c>
      <c r="AU349" s="137" t="s">
        <v>84</v>
      </c>
      <c r="AV349" s="12" t="s">
        <v>82</v>
      </c>
      <c r="AW349" s="12" t="s">
        <v>36</v>
      </c>
      <c r="AX349" s="12" t="s">
        <v>77</v>
      </c>
      <c r="AY349" s="137" t="s">
        <v>126</v>
      </c>
    </row>
    <row r="350" spans="2:65" s="13" customFormat="1" hidden="1" outlineLevel="2">
      <c r="B350" s="141"/>
      <c r="D350" s="136" t="s">
        <v>138</v>
      </c>
      <c r="E350" s="142" t="s">
        <v>3</v>
      </c>
      <c r="F350" s="143" t="s">
        <v>257</v>
      </c>
      <c r="H350" s="144">
        <v>1.22</v>
      </c>
      <c r="L350" s="141"/>
      <c r="M350" s="145"/>
      <c r="T350" s="146"/>
      <c r="AT350" s="142" t="s">
        <v>138</v>
      </c>
      <c r="AU350" s="142" t="s">
        <v>84</v>
      </c>
      <c r="AV350" s="13" t="s">
        <v>84</v>
      </c>
      <c r="AW350" s="13" t="s">
        <v>36</v>
      </c>
      <c r="AX350" s="13" t="s">
        <v>77</v>
      </c>
      <c r="AY350" s="142" t="s">
        <v>126</v>
      </c>
    </row>
    <row r="351" spans="2:65" s="14" customFormat="1" hidden="1" outlineLevel="2">
      <c r="B351" s="147"/>
      <c r="D351" s="136" t="s">
        <v>138</v>
      </c>
      <c r="E351" s="148" t="s">
        <v>3</v>
      </c>
      <c r="F351" s="149" t="s">
        <v>143</v>
      </c>
      <c r="H351" s="150">
        <v>17.366</v>
      </c>
      <c r="L351" s="147"/>
      <c r="M351" s="151"/>
      <c r="T351" s="152"/>
      <c r="AT351" s="148" t="s">
        <v>138</v>
      </c>
      <c r="AU351" s="148" t="s">
        <v>84</v>
      </c>
      <c r="AV351" s="14" t="s">
        <v>134</v>
      </c>
      <c r="AW351" s="14" t="s">
        <v>36</v>
      </c>
      <c r="AX351" s="14" t="s">
        <v>82</v>
      </c>
      <c r="AY351" s="148" t="s">
        <v>126</v>
      </c>
    </row>
    <row r="352" spans="2:65" s="1" customFormat="1" ht="37.9" customHeight="1" collapsed="1">
      <c r="B352" s="119"/>
      <c r="C352" s="120" t="s">
        <v>258</v>
      </c>
      <c r="D352" s="120" t="s">
        <v>129</v>
      </c>
      <c r="E352" s="121" t="s">
        <v>259</v>
      </c>
      <c r="F352" s="122" t="s">
        <v>260</v>
      </c>
      <c r="G352" s="123" t="s">
        <v>132</v>
      </c>
      <c r="H352" s="124">
        <v>18</v>
      </c>
      <c r="I352" s="125"/>
      <c r="J352" s="125">
        <f>ROUND(I352*H352,2)</f>
        <v>0</v>
      </c>
      <c r="K352" s="122" t="s">
        <v>133</v>
      </c>
      <c r="L352" s="30"/>
      <c r="M352" s="126" t="s">
        <v>3</v>
      </c>
      <c r="N352" s="127" t="s">
        <v>48</v>
      </c>
      <c r="O352" s="128">
        <v>1.607</v>
      </c>
      <c r="P352" s="128">
        <f>O352*H352</f>
        <v>28.925999999999998</v>
      </c>
      <c r="Q352" s="128">
        <v>4.684E-2</v>
      </c>
      <c r="R352" s="128">
        <f>Q352*H352</f>
        <v>0.84311999999999998</v>
      </c>
      <c r="S352" s="128">
        <v>0</v>
      </c>
      <c r="T352" s="129">
        <f>S352*H352</f>
        <v>0</v>
      </c>
      <c r="AR352" s="130" t="s">
        <v>134</v>
      </c>
      <c r="AT352" s="130" t="s">
        <v>129</v>
      </c>
      <c r="AU352" s="130" t="s">
        <v>84</v>
      </c>
      <c r="AY352" s="18" t="s">
        <v>126</v>
      </c>
      <c r="BE352" s="131">
        <f>IF(N352="základní",J352,0)</f>
        <v>0</v>
      </c>
      <c r="BF352" s="131">
        <f>IF(N352="snížená",J352,0)</f>
        <v>0</v>
      </c>
      <c r="BG352" s="131">
        <f>IF(N352="zákl. přenesená",J352,0)</f>
        <v>0</v>
      </c>
      <c r="BH352" s="131">
        <f>IF(N352="sníž. přenesená",J352,0)</f>
        <v>0</v>
      </c>
      <c r="BI352" s="131">
        <f>IF(N352="nulová",J352,0)</f>
        <v>0</v>
      </c>
      <c r="BJ352" s="18" t="s">
        <v>82</v>
      </c>
      <c r="BK352" s="131">
        <f>ROUND(I352*H352,2)</f>
        <v>0</v>
      </c>
      <c r="BL352" s="18" t="s">
        <v>134</v>
      </c>
      <c r="BM352" s="130" t="s">
        <v>261</v>
      </c>
    </row>
    <row r="353" spans="2:65" s="264" customFormat="1" ht="37.9" customHeight="1">
      <c r="B353" s="252"/>
      <c r="C353" s="253" t="s">
        <v>264</v>
      </c>
      <c r="D353" s="253" t="s">
        <v>265</v>
      </c>
      <c r="E353" s="254" t="s">
        <v>266</v>
      </c>
      <c r="F353" s="255" t="s">
        <v>973</v>
      </c>
      <c r="G353" s="256" t="s">
        <v>132</v>
      </c>
      <c r="H353" s="257">
        <v>18</v>
      </c>
      <c r="I353" s="258"/>
      <c r="J353" s="258">
        <f>ROUND(I353*H353,2)</f>
        <v>0</v>
      </c>
      <c r="K353" s="255" t="s">
        <v>133</v>
      </c>
      <c r="L353" s="259"/>
      <c r="M353" s="260" t="s">
        <v>3</v>
      </c>
      <c r="N353" s="261" t="s">
        <v>48</v>
      </c>
      <c r="O353" s="262">
        <v>0</v>
      </c>
      <c r="P353" s="262">
        <f>O353*H353</f>
        <v>0</v>
      </c>
      <c r="Q353" s="262">
        <v>1.521E-2</v>
      </c>
      <c r="R353" s="262">
        <f>Q353*H353</f>
        <v>0.27377999999999997</v>
      </c>
      <c r="S353" s="262">
        <v>0</v>
      </c>
      <c r="T353" s="263">
        <f>S353*H353</f>
        <v>0</v>
      </c>
      <c r="AR353" s="130" t="s">
        <v>224</v>
      </c>
      <c r="AT353" s="130" t="s">
        <v>265</v>
      </c>
      <c r="AU353" s="130" t="s">
        <v>84</v>
      </c>
      <c r="AY353" s="265" t="s">
        <v>126</v>
      </c>
      <c r="BE353" s="266">
        <f>IF(N353="základní",J353,0)</f>
        <v>0</v>
      </c>
      <c r="BF353" s="266">
        <f>IF(N353="snížená",J353,0)</f>
        <v>0</v>
      </c>
      <c r="BG353" s="266">
        <f>IF(N353="zákl. přenesená",J353,0)</f>
        <v>0</v>
      </c>
      <c r="BH353" s="266">
        <f>IF(N353="sníž. přenesená",J353,0)</f>
        <v>0</v>
      </c>
      <c r="BI353" s="266">
        <f>IF(N353="nulová",J353,0)</f>
        <v>0</v>
      </c>
      <c r="BJ353" s="265" t="s">
        <v>82</v>
      </c>
      <c r="BK353" s="266">
        <f>ROUND(I353*H353,2)</f>
        <v>0</v>
      </c>
      <c r="BL353" s="265" t="s">
        <v>134</v>
      </c>
      <c r="BM353" s="130" t="s">
        <v>267</v>
      </c>
    </row>
    <row r="354" spans="2:65" s="11" customFormat="1" ht="22.9" customHeight="1">
      <c r="B354" s="108"/>
      <c r="D354" s="109" t="s">
        <v>76</v>
      </c>
      <c r="E354" s="117" t="s">
        <v>229</v>
      </c>
      <c r="F354" s="117" t="s">
        <v>268</v>
      </c>
      <c r="J354" s="118">
        <f>SUM(J355:J644)</f>
        <v>0</v>
      </c>
      <c r="L354" s="108"/>
      <c r="M354" s="112"/>
      <c r="P354" s="113">
        <f>SUM(P355:P680)</f>
        <v>1456.1538099999998</v>
      </c>
      <c r="R354" s="113">
        <f>SUM(R355:R680)</f>
        <v>0.31449211999999999</v>
      </c>
      <c r="T354" s="114">
        <f>SUM(T355:T680)</f>
        <v>76.272649999999999</v>
      </c>
      <c r="AR354" s="109" t="s">
        <v>82</v>
      </c>
      <c r="AT354" s="115" t="s">
        <v>76</v>
      </c>
      <c r="AU354" s="115" t="s">
        <v>82</v>
      </c>
      <c r="AY354" s="109" t="s">
        <v>126</v>
      </c>
      <c r="BK354" s="116">
        <f>SUM(BK355:BK680)</f>
        <v>0</v>
      </c>
    </row>
    <row r="355" spans="2:65" s="1" customFormat="1" ht="37.9" customHeight="1">
      <c r="B355" s="119"/>
      <c r="C355" s="120" t="s">
        <v>9</v>
      </c>
      <c r="D355" s="120" t="s">
        <v>129</v>
      </c>
      <c r="E355" s="121" t="s">
        <v>269</v>
      </c>
      <c r="F355" s="122" t="s">
        <v>270</v>
      </c>
      <c r="G355" s="123" t="s">
        <v>148</v>
      </c>
      <c r="H355" s="124">
        <v>209.66</v>
      </c>
      <c r="I355" s="125"/>
      <c r="J355" s="125">
        <f>ROUND(I355*H355,2)</f>
        <v>0</v>
      </c>
      <c r="K355" s="122" t="s">
        <v>133</v>
      </c>
      <c r="L355" s="30"/>
      <c r="M355" s="126" t="s">
        <v>3</v>
      </c>
      <c r="N355" s="127" t="s">
        <v>48</v>
      </c>
      <c r="O355" s="128">
        <v>0.126</v>
      </c>
      <c r="P355" s="128">
        <f>O355*H355</f>
        <v>26.417159999999999</v>
      </c>
      <c r="Q355" s="128">
        <v>2.1000000000000001E-4</v>
      </c>
      <c r="R355" s="128">
        <f>Q355*H355</f>
        <v>4.4028600000000001E-2</v>
      </c>
      <c r="S355" s="128">
        <v>0</v>
      </c>
      <c r="T355" s="129">
        <f>S355*H355</f>
        <v>0</v>
      </c>
      <c r="AR355" s="130" t="s">
        <v>134</v>
      </c>
      <c r="AT355" s="130" t="s">
        <v>129</v>
      </c>
      <c r="AU355" s="130" t="s">
        <v>84</v>
      </c>
      <c r="AY355" s="18" t="s">
        <v>126</v>
      </c>
      <c r="BE355" s="131">
        <f>IF(N355="základní",J355,0)</f>
        <v>0</v>
      </c>
      <c r="BF355" s="131">
        <f>IF(N355="snížená",J355,0)</f>
        <v>0</v>
      </c>
      <c r="BG355" s="131">
        <f>IF(N355="zákl. přenesená",J355,0)</f>
        <v>0</v>
      </c>
      <c r="BH355" s="131">
        <f>IF(N355="sníž. přenesená",J355,0)</f>
        <v>0</v>
      </c>
      <c r="BI355" s="131">
        <f>IF(N355="nulová",J355,0)</f>
        <v>0</v>
      </c>
      <c r="BJ355" s="18" t="s">
        <v>82</v>
      </c>
      <c r="BK355" s="131">
        <f>ROUND(I355*H355,2)</f>
        <v>0</v>
      </c>
      <c r="BL355" s="18" t="s">
        <v>134</v>
      </c>
      <c r="BM355" s="130" t="s">
        <v>271</v>
      </c>
    </row>
    <row r="356" spans="2:65" s="1" customFormat="1" hidden="1" outlineLevel="1">
      <c r="B356" s="30"/>
      <c r="D356" s="132" t="s">
        <v>136</v>
      </c>
      <c r="F356" s="133" t="s">
        <v>272</v>
      </c>
      <c r="L356" s="30"/>
      <c r="M356" s="134"/>
      <c r="T356" s="51"/>
      <c r="AT356" s="18" t="s">
        <v>136</v>
      </c>
      <c r="AU356" s="18" t="s">
        <v>84</v>
      </c>
    </row>
    <row r="357" spans="2:65" s="12" customFormat="1" hidden="1" outlineLevel="1">
      <c r="B357" s="135"/>
      <c r="D357" s="136" t="s">
        <v>138</v>
      </c>
      <c r="E357" s="137" t="s">
        <v>3</v>
      </c>
      <c r="F357" s="138" t="s">
        <v>139</v>
      </c>
      <c r="H357" s="137" t="s">
        <v>3</v>
      </c>
      <c r="L357" s="135"/>
      <c r="M357" s="139"/>
      <c r="T357" s="140"/>
      <c r="AT357" s="137" t="s">
        <v>138</v>
      </c>
      <c r="AU357" s="137" t="s">
        <v>84</v>
      </c>
      <c r="AV357" s="12" t="s">
        <v>82</v>
      </c>
      <c r="AW357" s="12" t="s">
        <v>36</v>
      </c>
      <c r="AX357" s="12" t="s">
        <v>77</v>
      </c>
      <c r="AY357" s="137" t="s">
        <v>126</v>
      </c>
    </row>
    <row r="358" spans="2:65" s="12" customFormat="1" hidden="1" outlineLevel="1">
      <c r="B358" s="135"/>
      <c r="D358" s="136" t="s">
        <v>138</v>
      </c>
      <c r="E358" s="137" t="s">
        <v>3</v>
      </c>
      <c r="F358" s="138" t="s">
        <v>273</v>
      </c>
      <c r="H358" s="137" t="s">
        <v>3</v>
      </c>
      <c r="L358" s="135"/>
      <c r="M358" s="139"/>
      <c r="T358" s="140"/>
      <c r="AT358" s="137" t="s">
        <v>138</v>
      </c>
      <c r="AU358" s="137" t="s">
        <v>84</v>
      </c>
      <c r="AV358" s="12" t="s">
        <v>82</v>
      </c>
      <c r="AW358" s="12" t="s">
        <v>36</v>
      </c>
      <c r="AX358" s="12" t="s">
        <v>77</v>
      </c>
      <c r="AY358" s="137" t="s">
        <v>126</v>
      </c>
    </row>
    <row r="359" spans="2:65" s="13" customFormat="1" hidden="1" outlineLevel="1">
      <c r="B359" s="141"/>
      <c r="D359" s="136" t="s">
        <v>138</v>
      </c>
      <c r="E359" s="142" t="s">
        <v>3</v>
      </c>
      <c r="F359" s="143" t="s">
        <v>274</v>
      </c>
      <c r="H359" s="144">
        <v>128</v>
      </c>
      <c r="L359" s="141"/>
      <c r="M359" s="145"/>
      <c r="T359" s="146"/>
      <c r="AT359" s="142" t="s">
        <v>138</v>
      </c>
      <c r="AU359" s="142" t="s">
        <v>84</v>
      </c>
      <c r="AV359" s="13" t="s">
        <v>84</v>
      </c>
      <c r="AW359" s="13" t="s">
        <v>36</v>
      </c>
      <c r="AX359" s="13" t="s">
        <v>77</v>
      </c>
      <c r="AY359" s="142" t="s">
        <v>126</v>
      </c>
    </row>
    <row r="360" spans="2:65" s="12" customFormat="1" hidden="1" outlineLevel="1">
      <c r="B360" s="135"/>
      <c r="D360" s="136" t="s">
        <v>138</v>
      </c>
      <c r="E360" s="137" t="s">
        <v>3</v>
      </c>
      <c r="F360" s="138" t="s">
        <v>275</v>
      </c>
      <c r="H360" s="137" t="s">
        <v>3</v>
      </c>
      <c r="L360" s="135"/>
      <c r="M360" s="139"/>
      <c r="T360" s="140"/>
      <c r="AT360" s="137" t="s">
        <v>138</v>
      </c>
      <c r="AU360" s="137" t="s">
        <v>84</v>
      </c>
      <c r="AV360" s="12" t="s">
        <v>82</v>
      </c>
      <c r="AW360" s="12" t="s">
        <v>36</v>
      </c>
      <c r="AX360" s="12" t="s">
        <v>77</v>
      </c>
      <c r="AY360" s="137" t="s">
        <v>126</v>
      </c>
    </row>
    <row r="361" spans="2:65" s="13" customFormat="1" ht="22.5" hidden="1" outlineLevel="1">
      <c r="B361" s="141"/>
      <c r="D361" s="136" t="s">
        <v>138</v>
      </c>
      <c r="E361" s="142" t="s">
        <v>3</v>
      </c>
      <c r="F361" s="143" t="s">
        <v>276</v>
      </c>
      <c r="H361" s="144">
        <v>54.63</v>
      </c>
      <c r="L361" s="141"/>
      <c r="M361" s="145"/>
      <c r="T361" s="146"/>
      <c r="AT361" s="142" t="s">
        <v>138</v>
      </c>
      <c r="AU361" s="142" t="s">
        <v>84</v>
      </c>
      <c r="AV361" s="13" t="s">
        <v>84</v>
      </c>
      <c r="AW361" s="13" t="s">
        <v>36</v>
      </c>
      <c r="AX361" s="13" t="s">
        <v>77</v>
      </c>
      <c r="AY361" s="142" t="s">
        <v>126</v>
      </c>
    </row>
    <row r="362" spans="2:65" s="13" customFormat="1" hidden="1" outlineLevel="1">
      <c r="B362" s="141"/>
      <c r="D362" s="136" t="s">
        <v>138</v>
      </c>
      <c r="E362" s="142" t="s">
        <v>3</v>
      </c>
      <c r="F362" s="143" t="s">
        <v>277</v>
      </c>
      <c r="H362" s="144">
        <v>27.03</v>
      </c>
      <c r="L362" s="141"/>
      <c r="M362" s="145"/>
      <c r="T362" s="146"/>
      <c r="AT362" s="142" t="s">
        <v>138</v>
      </c>
      <c r="AU362" s="142" t="s">
        <v>84</v>
      </c>
      <c r="AV362" s="13" t="s">
        <v>84</v>
      </c>
      <c r="AW362" s="13" t="s">
        <v>36</v>
      </c>
      <c r="AX362" s="13" t="s">
        <v>77</v>
      </c>
      <c r="AY362" s="142" t="s">
        <v>126</v>
      </c>
    </row>
    <row r="363" spans="2:65" s="14" customFormat="1" hidden="1" outlineLevel="1">
      <c r="B363" s="147"/>
      <c r="D363" s="136" t="s">
        <v>138</v>
      </c>
      <c r="E363" s="148" t="s">
        <v>3</v>
      </c>
      <c r="F363" s="149" t="s">
        <v>143</v>
      </c>
      <c r="H363" s="150">
        <v>209.66</v>
      </c>
      <c r="L363" s="147"/>
      <c r="M363" s="151"/>
      <c r="T363" s="152"/>
      <c r="AT363" s="148" t="s">
        <v>138</v>
      </c>
      <c r="AU363" s="148" t="s">
        <v>84</v>
      </c>
      <c r="AV363" s="14" t="s">
        <v>134</v>
      </c>
      <c r="AW363" s="14" t="s">
        <v>36</v>
      </c>
      <c r="AX363" s="14" t="s">
        <v>82</v>
      </c>
      <c r="AY363" s="148" t="s">
        <v>126</v>
      </c>
    </row>
    <row r="364" spans="2:65" s="1" customFormat="1" ht="37.9" customHeight="1" collapsed="1">
      <c r="B364" s="119"/>
      <c r="C364" s="120" t="s">
        <v>278</v>
      </c>
      <c r="D364" s="120" t="s">
        <v>129</v>
      </c>
      <c r="E364" s="121" t="s">
        <v>279</v>
      </c>
      <c r="F364" s="122" t="s">
        <v>280</v>
      </c>
      <c r="G364" s="123" t="s">
        <v>148</v>
      </c>
      <c r="H364" s="124">
        <v>702.83799999999997</v>
      </c>
      <c r="I364" s="125"/>
      <c r="J364" s="125">
        <f>ROUND(I364*H364,2)</f>
        <v>0</v>
      </c>
      <c r="K364" s="122" t="s">
        <v>133</v>
      </c>
      <c r="L364" s="30"/>
      <c r="M364" s="126" t="s">
        <v>3</v>
      </c>
      <c r="N364" s="127" t="s">
        <v>48</v>
      </c>
      <c r="O364" s="128">
        <v>0.308</v>
      </c>
      <c r="P364" s="128">
        <f>O364*H364</f>
        <v>216.47410399999998</v>
      </c>
      <c r="Q364" s="128">
        <v>4.0000000000000003E-5</v>
      </c>
      <c r="R364" s="128">
        <f>Q364*H364</f>
        <v>2.8113519999999999E-2</v>
      </c>
      <c r="S364" s="128">
        <v>0</v>
      </c>
      <c r="T364" s="129">
        <f>S364*H364</f>
        <v>0</v>
      </c>
      <c r="AR364" s="130" t="s">
        <v>134</v>
      </c>
      <c r="AT364" s="130" t="s">
        <v>129</v>
      </c>
      <c r="AU364" s="130" t="s">
        <v>84</v>
      </c>
      <c r="AY364" s="18" t="s">
        <v>126</v>
      </c>
      <c r="BE364" s="131">
        <f>IF(N364="základní",J364,0)</f>
        <v>0</v>
      </c>
      <c r="BF364" s="131">
        <f>IF(N364="snížená",J364,0)</f>
        <v>0</v>
      </c>
      <c r="BG364" s="131">
        <f>IF(N364="zákl. přenesená",J364,0)</f>
        <v>0</v>
      </c>
      <c r="BH364" s="131">
        <f>IF(N364="sníž. přenesená",J364,0)</f>
        <v>0</v>
      </c>
      <c r="BI364" s="131">
        <f>IF(N364="nulová",J364,0)</f>
        <v>0</v>
      </c>
      <c r="BJ364" s="18" t="s">
        <v>82</v>
      </c>
      <c r="BK364" s="131">
        <f>ROUND(I364*H364,2)</f>
        <v>0</v>
      </c>
      <c r="BL364" s="18" t="s">
        <v>134</v>
      </c>
      <c r="BM364" s="130" t="s">
        <v>281</v>
      </c>
    </row>
    <row r="365" spans="2:65" s="1" customFormat="1" hidden="1" outlineLevel="1">
      <c r="B365" s="30"/>
      <c r="D365" s="132" t="s">
        <v>136</v>
      </c>
      <c r="F365" s="133" t="s">
        <v>282</v>
      </c>
      <c r="L365" s="30"/>
      <c r="M365" s="134"/>
      <c r="T365" s="51"/>
      <c r="AT365" s="18" t="s">
        <v>136</v>
      </c>
      <c r="AU365" s="18" t="s">
        <v>84</v>
      </c>
    </row>
    <row r="366" spans="2:65" s="12" customFormat="1" hidden="1" outlineLevel="1">
      <c r="B366" s="135"/>
      <c r="D366" s="136" t="s">
        <v>138</v>
      </c>
      <c r="E366" s="137" t="s">
        <v>3</v>
      </c>
      <c r="F366" s="138" t="s">
        <v>139</v>
      </c>
      <c r="H366" s="137" t="s">
        <v>3</v>
      </c>
      <c r="L366" s="135"/>
      <c r="M366" s="139"/>
      <c r="T366" s="140"/>
      <c r="AT366" s="137" t="s">
        <v>138</v>
      </c>
      <c r="AU366" s="137" t="s">
        <v>84</v>
      </c>
      <c r="AV366" s="12" t="s">
        <v>82</v>
      </c>
      <c r="AW366" s="12" t="s">
        <v>36</v>
      </c>
      <c r="AX366" s="12" t="s">
        <v>77</v>
      </c>
      <c r="AY366" s="137" t="s">
        <v>126</v>
      </c>
    </row>
    <row r="367" spans="2:65" s="12" customFormat="1" hidden="1" outlineLevel="1">
      <c r="B367" s="135"/>
      <c r="D367" s="136" t="s">
        <v>138</v>
      </c>
      <c r="E367" s="137" t="s">
        <v>3</v>
      </c>
      <c r="F367" s="138" t="s">
        <v>140</v>
      </c>
      <c r="H367" s="137" t="s">
        <v>3</v>
      </c>
      <c r="L367" s="135"/>
      <c r="M367" s="139"/>
      <c r="T367" s="140"/>
      <c r="AT367" s="137" t="s">
        <v>138</v>
      </c>
      <c r="AU367" s="137" t="s">
        <v>84</v>
      </c>
      <c r="AV367" s="12" t="s">
        <v>82</v>
      </c>
      <c r="AW367" s="12" t="s">
        <v>36</v>
      </c>
      <c r="AX367" s="12" t="s">
        <v>77</v>
      </c>
      <c r="AY367" s="137" t="s">
        <v>126</v>
      </c>
    </row>
    <row r="368" spans="2:65" s="13" customFormat="1" ht="22.5" hidden="1" outlineLevel="1">
      <c r="B368" s="141"/>
      <c r="D368" s="136" t="s">
        <v>138</v>
      </c>
      <c r="E368" s="142" t="s">
        <v>3</v>
      </c>
      <c r="F368" s="143" t="s">
        <v>283</v>
      </c>
      <c r="H368" s="144">
        <v>15.206</v>
      </c>
      <c r="L368" s="141"/>
      <c r="M368" s="145"/>
      <c r="T368" s="146"/>
      <c r="AT368" s="142" t="s">
        <v>138</v>
      </c>
      <c r="AU368" s="142" t="s">
        <v>84</v>
      </c>
      <c r="AV368" s="13" t="s">
        <v>84</v>
      </c>
      <c r="AW368" s="13" t="s">
        <v>36</v>
      </c>
      <c r="AX368" s="13" t="s">
        <v>77</v>
      </c>
      <c r="AY368" s="142" t="s">
        <v>126</v>
      </c>
    </row>
    <row r="369" spans="2:51" s="13" customFormat="1" hidden="1" outlineLevel="1">
      <c r="B369" s="141"/>
      <c r="D369" s="136" t="s">
        <v>138</v>
      </c>
      <c r="E369" s="142" t="s">
        <v>3</v>
      </c>
      <c r="F369" s="143" t="s">
        <v>284</v>
      </c>
      <c r="H369" s="144">
        <v>63.2</v>
      </c>
      <c r="L369" s="141"/>
      <c r="M369" s="145"/>
      <c r="T369" s="146"/>
      <c r="AT369" s="142" t="s">
        <v>138</v>
      </c>
      <c r="AU369" s="142" t="s">
        <v>84</v>
      </c>
      <c r="AV369" s="13" t="s">
        <v>84</v>
      </c>
      <c r="AW369" s="13" t="s">
        <v>36</v>
      </c>
      <c r="AX369" s="13" t="s">
        <v>77</v>
      </c>
      <c r="AY369" s="142" t="s">
        <v>126</v>
      </c>
    </row>
    <row r="370" spans="2:51" s="12" customFormat="1" hidden="1" outlineLevel="1">
      <c r="B370" s="135"/>
      <c r="D370" s="136" t="s">
        <v>138</v>
      </c>
      <c r="E370" s="137" t="s">
        <v>3</v>
      </c>
      <c r="F370" s="138" t="s">
        <v>285</v>
      </c>
      <c r="H370" s="137" t="s">
        <v>3</v>
      </c>
      <c r="L370" s="135"/>
      <c r="M370" s="139"/>
      <c r="T370" s="140"/>
      <c r="AT370" s="137" t="s">
        <v>138</v>
      </c>
      <c r="AU370" s="137" t="s">
        <v>84</v>
      </c>
      <c r="AV370" s="12" t="s">
        <v>82</v>
      </c>
      <c r="AW370" s="12" t="s">
        <v>36</v>
      </c>
      <c r="AX370" s="12" t="s">
        <v>77</v>
      </c>
      <c r="AY370" s="137" t="s">
        <v>126</v>
      </c>
    </row>
    <row r="371" spans="2:51" s="13" customFormat="1" hidden="1" outlineLevel="1">
      <c r="B371" s="141"/>
      <c r="D371" s="136" t="s">
        <v>138</v>
      </c>
      <c r="E371" s="142" t="s">
        <v>3</v>
      </c>
      <c r="F371" s="143" t="s">
        <v>286</v>
      </c>
      <c r="H371" s="144">
        <v>7.4379999999999997</v>
      </c>
      <c r="L371" s="141"/>
      <c r="M371" s="145"/>
      <c r="T371" s="146"/>
      <c r="AT371" s="142" t="s">
        <v>138</v>
      </c>
      <c r="AU371" s="142" t="s">
        <v>84</v>
      </c>
      <c r="AV371" s="13" t="s">
        <v>84</v>
      </c>
      <c r="AW371" s="13" t="s">
        <v>36</v>
      </c>
      <c r="AX371" s="13" t="s">
        <v>77</v>
      </c>
      <c r="AY371" s="142" t="s">
        <v>126</v>
      </c>
    </row>
    <row r="372" spans="2:51" s="13" customFormat="1" hidden="1" outlineLevel="1">
      <c r="B372" s="141"/>
      <c r="D372" s="136" t="s">
        <v>138</v>
      </c>
      <c r="E372" s="142" t="s">
        <v>3</v>
      </c>
      <c r="F372" s="143" t="s">
        <v>287</v>
      </c>
      <c r="H372" s="144">
        <v>5.6189999999999998</v>
      </c>
      <c r="L372" s="141"/>
      <c r="M372" s="145"/>
      <c r="T372" s="146"/>
      <c r="AT372" s="142" t="s">
        <v>138</v>
      </c>
      <c r="AU372" s="142" t="s">
        <v>84</v>
      </c>
      <c r="AV372" s="13" t="s">
        <v>84</v>
      </c>
      <c r="AW372" s="13" t="s">
        <v>36</v>
      </c>
      <c r="AX372" s="13" t="s">
        <v>77</v>
      </c>
      <c r="AY372" s="142" t="s">
        <v>126</v>
      </c>
    </row>
    <row r="373" spans="2:51" s="13" customFormat="1" hidden="1" outlineLevel="1">
      <c r="B373" s="141"/>
      <c r="D373" s="136" t="s">
        <v>138</v>
      </c>
      <c r="E373" s="142" t="s">
        <v>3</v>
      </c>
      <c r="F373" s="143" t="s">
        <v>288</v>
      </c>
      <c r="H373" s="144">
        <v>101.56</v>
      </c>
      <c r="L373" s="141"/>
      <c r="M373" s="145"/>
      <c r="T373" s="146"/>
      <c r="AT373" s="142" t="s">
        <v>138</v>
      </c>
      <c r="AU373" s="142" t="s">
        <v>84</v>
      </c>
      <c r="AV373" s="13" t="s">
        <v>84</v>
      </c>
      <c r="AW373" s="13" t="s">
        <v>36</v>
      </c>
      <c r="AX373" s="13" t="s">
        <v>77</v>
      </c>
      <c r="AY373" s="142" t="s">
        <v>126</v>
      </c>
    </row>
    <row r="374" spans="2:51" s="12" customFormat="1" hidden="1" outlineLevel="1">
      <c r="B374" s="135"/>
      <c r="D374" s="136" t="s">
        <v>138</v>
      </c>
      <c r="E374" s="137" t="s">
        <v>3</v>
      </c>
      <c r="F374" s="138" t="s">
        <v>141</v>
      </c>
      <c r="H374" s="137" t="s">
        <v>3</v>
      </c>
      <c r="L374" s="135"/>
      <c r="M374" s="139"/>
      <c r="T374" s="140"/>
      <c r="AT374" s="137" t="s">
        <v>138</v>
      </c>
      <c r="AU374" s="137" t="s">
        <v>84</v>
      </c>
      <c r="AV374" s="12" t="s">
        <v>82</v>
      </c>
      <c r="AW374" s="12" t="s">
        <v>36</v>
      </c>
      <c r="AX374" s="12" t="s">
        <v>77</v>
      </c>
      <c r="AY374" s="137" t="s">
        <v>126</v>
      </c>
    </row>
    <row r="375" spans="2:51" s="13" customFormat="1" hidden="1" outlineLevel="1">
      <c r="B375" s="141"/>
      <c r="D375" s="136" t="s">
        <v>138</v>
      </c>
      <c r="E375" s="142" t="s">
        <v>3</v>
      </c>
      <c r="F375" s="143" t="s">
        <v>289</v>
      </c>
      <c r="H375" s="144">
        <v>7.4320000000000004</v>
      </c>
      <c r="L375" s="141"/>
      <c r="M375" s="145"/>
      <c r="T375" s="146"/>
      <c r="AT375" s="142" t="s">
        <v>138</v>
      </c>
      <c r="AU375" s="142" t="s">
        <v>84</v>
      </c>
      <c r="AV375" s="13" t="s">
        <v>84</v>
      </c>
      <c r="AW375" s="13" t="s">
        <v>36</v>
      </c>
      <c r="AX375" s="13" t="s">
        <v>77</v>
      </c>
      <c r="AY375" s="142" t="s">
        <v>126</v>
      </c>
    </row>
    <row r="376" spans="2:51" s="13" customFormat="1" hidden="1" outlineLevel="1">
      <c r="B376" s="141"/>
      <c r="D376" s="136" t="s">
        <v>138</v>
      </c>
      <c r="E376" s="142" t="s">
        <v>3</v>
      </c>
      <c r="F376" s="143" t="s">
        <v>290</v>
      </c>
      <c r="H376" s="144">
        <v>5.2709999999999999</v>
      </c>
      <c r="L376" s="141"/>
      <c r="M376" s="145"/>
      <c r="T376" s="146"/>
      <c r="AT376" s="142" t="s">
        <v>138</v>
      </c>
      <c r="AU376" s="142" t="s">
        <v>84</v>
      </c>
      <c r="AV376" s="13" t="s">
        <v>84</v>
      </c>
      <c r="AW376" s="13" t="s">
        <v>36</v>
      </c>
      <c r="AX376" s="13" t="s">
        <v>77</v>
      </c>
      <c r="AY376" s="142" t="s">
        <v>126</v>
      </c>
    </row>
    <row r="377" spans="2:51" s="13" customFormat="1" hidden="1" outlineLevel="1">
      <c r="B377" s="141"/>
      <c r="D377" s="136" t="s">
        <v>138</v>
      </c>
      <c r="E377" s="142" t="s">
        <v>3</v>
      </c>
      <c r="F377" s="143" t="s">
        <v>291</v>
      </c>
      <c r="H377" s="144">
        <v>146.1</v>
      </c>
      <c r="L377" s="141"/>
      <c r="M377" s="145"/>
      <c r="T377" s="146"/>
      <c r="AT377" s="142" t="s">
        <v>138</v>
      </c>
      <c r="AU377" s="142" t="s">
        <v>84</v>
      </c>
      <c r="AV377" s="13" t="s">
        <v>84</v>
      </c>
      <c r="AW377" s="13" t="s">
        <v>36</v>
      </c>
      <c r="AX377" s="13" t="s">
        <v>77</v>
      </c>
      <c r="AY377" s="142" t="s">
        <v>126</v>
      </c>
    </row>
    <row r="378" spans="2:51" s="12" customFormat="1" hidden="1" outlineLevel="1">
      <c r="B378" s="135"/>
      <c r="D378" s="136" t="s">
        <v>138</v>
      </c>
      <c r="E378" s="137" t="s">
        <v>3</v>
      </c>
      <c r="F378" s="138" t="s">
        <v>142</v>
      </c>
      <c r="H378" s="137" t="s">
        <v>3</v>
      </c>
      <c r="L378" s="135"/>
      <c r="M378" s="139"/>
      <c r="T378" s="140"/>
      <c r="AT378" s="137" t="s">
        <v>138</v>
      </c>
      <c r="AU378" s="137" t="s">
        <v>84</v>
      </c>
      <c r="AV378" s="12" t="s">
        <v>82</v>
      </c>
      <c r="AW378" s="12" t="s">
        <v>36</v>
      </c>
      <c r="AX378" s="12" t="s">
        <v>77</v>
      </c>
      <c r="AY378" s="137" t="s">
        <v>126</v>
      </c>
    </row>
    <row r="379" spans="2:51" s="13" customFormat="1" hidden="1" outlineLevel="1">
      <c r="B379" s="141"/>
      <c r="D379" s="136" t="s">
        <v>138</v>
      </c>
      <c r="E379" s="142" t="s">
        <v>3</v>
      </c>
      <c r="F379" s="143" t="s">
        <v>292</v>
      </c>
      <c r="H379" s="144">
        <v>202.82</v>
      </c>
      <c r="L379" s="141"/>
      <c r="M379" s="145"/>
      <c r="T379" s="146"/>
      <c r="AT379" s="142" t="s">
        <v>138</v>
      </c>
      <c r="AU379" s="142" t="s">
        <v>84</v>
      </c>
      <c r="AV379" s="13" t="s">
        <v>84</v>
      </c>
      <c r="AW379" s="13" t="s">
        <v>36</v>
      </c>
      <c r="AX379" s="13" t="s">
        <v>77</v>
      </c>
      <c r="AY379" s="142" t="s">
        <v>126</v>
      </c>
    </row>
    <row r="380" spans="2:51" s="12" customFormat="1" hidden="1" outlineLevel="1">
      <c r="B380" s="135"/>
      <c r="D380" s="136" t="s">
        <v>138</v>
      </c>
      <c r="E380" s="137" t="s">
        <v>3</v>
      </c>
      <c r="F380" s="138" t="s">
        <v>158</v>
      </c>
      <c r="H380" s="137" t="s">
        <v>3</v>
      </c>
      <c r="L380" s="135"/>
      <c r="M380" s="139"/>
      <c r="T380" s="140"/>
      <c r="AT380" s="137" t="s">
        <v>138</v>
      </c>
      <c r="AU380" s="137" t="s">
        <v>84</v>
      </c>
      <c r="AV380" s="12" t="s">
        <v>82</v>
      </c>
      <c r="AW380" s="12" t="s">
        <v>36</v>
      </c>
      <c r="AX380" s="12" t="s">
        <v>77</v>
      </c>
      <c r="AY380" s="137" t="s">
        <v>126</v>
      </c>
    </row>
    <row r="381" spans="2:51" s="13" customFormat="1" hidden="1" outlineLevel="1">
      <c r="B381" s="141"/>
      <c r="D381" s="136" t="s">
        <v>138</v>
      </c>
      <c r="E381" s="142" t="s">
        <v>3</v>
      </c>
      <c r="F381" s="143" t="s">
        <v>293</v>
      </c>
      <c r="H381" s="144">
        <v>8.1319999999999997</v>
      </c>
      <c r="L381" s="141"/>
      <c r="M381" s="145"/>
      <c r="T381" s="146"/>
      <c r="AT381" s="142" t="s">
        <v>138</v>
      </c>
      <c r="AU381" s="142" t="s">
        <v>84</v>
      </c>
      <c r="AV381" s="13" t="s">
        <v>84</v>
      </c>
      <c r="AW381" s="13" t="s">
        <v>36</v>
      </c>
      <c r="AX381" s="13" t="s">
        <v>77</v>
      </c>
      <c r="AY381" s="142" t="s">
        <v>126</v>
      </c>
    </row>
    <row r="382" spans="2:51" s="13" customFormat="1" ht="22.5" hidden="1" outlineLevel="1">
      <c r="B382" s="141"/>
      <c r="D382" s="136" t="s">
        <v>138</v>
      </c>
      <c r="E382" s="142" t="s">
        <v>3</v>
      </c>
      <c r="F382" s="143" t="s">
        <v>294</v>
      </c>
      <c r="H382" s="144">
        <v>106.06</v>
      </c>
      <c r="L382" s="141"/>
      <c r="M382" s="145"/>
      <c r="T382" s="146"/>
      <c r="AT382" s="142" t="s">
        <v>138</v>
      </c>
      <c r="AU382" s="142" t="s">
        <v>84</v>
      </c>
      <c r="AV382" s="13" t="s">
        <v>84</v>
      </c>
      <c r="AW382" s="13" t="s">
        <v>36</v>
      </c>
      <c r="AX382" s="13" t="s">
        <v>77</v>
      </c>
      <c r="AY382" s="142" t="s">
        <v>126</v>
      </c>
    </row>
    <row r="383" spans="2:51" s="12" customFormat="1" hidden="1" outlineLevel="1">
      <c r="B383" s="135"/>
      <c r="D383" s="136" t="s">
        <v>138</v>
      </c>
      <c r="E383" s="137" t="s">
        <v>3</v>
      </c>
      <c r="F383" s="138" t="s">
        <v>295</v>
      </c>
      <c r="H383" s="137" t="s">
        <v>3</v>
      </c>
      <c r="L383" s="135"/>
      <c r="M383" s="139"/>
      <c r="T383" s="140"/>
      <c r="AT383" s="137" t="s">
        <v>138</v>
      </c>
      <c r="AU383" s="137" t="s">
        <v>84</v>
      </c>
      <c r="AV383" s="12" t="s">
        <v>82</v>
      </c>
      <c r="AW383" s="12" t="s">
        <v>36</v>
      </c>
      <c r="AX383" s="12" t="s">
        <v>77</v>
      </c>
      <c r="AY383" s="137" t="s">
        <v>126</v>
      </c>
    </row>
    <row r="384" spans="2:51" s="13" customFormat="1" hidden="1" outlineLevel="1">
      <c r="B384" s="141"/>
      <c r="D384" s="136" t="s">
        <v>138</v>
      </c>
      <c r="E384" s="142" t="s">
        <v>3</v>
      </c>
      <c r="F384" s="143" t="s">
        <v>296</v>
      </c>
      <c r="H384" s="144">
        <v>34</v>
      </c>
      <c r="L384" s="141"/>
      <c r="M384" s="145"/>
      <c r="T384" s="146"/>
      <c r="AT384" s="142" t="s">
        <v>138</v>
      </c>
      <c r="AU384" s="142" t="s">
        <v>84</v>
      </c>
      <c r="AV384" s="13" t="s">
        <v>84</v>
      </c>
      <c r="AW384" s="13" t="s">
        <v>36</v>
      </c>
      <c r="AX384" s="13" t="s">
        <v>77</v>
      </c>
      <c r="AY384" s="142" t="s">
        <v>126</v>
      </c>
    </row>
    <row r="385" spans="2:65" s="14" customFormat="1" hidden="1" outlineLevel="1">
      <c r="B385" s="147"/>
      <c r="D385" s="136" t="s">
        <v>138</v>
      </c>
      <c r="E385" s="148" t="s">
        <v>3</v>
      </c>
      <c r="F385" s="149" t="s">
        <v>143</v>
      </c>
      <c r="H385" s="150">
        <v>702.83799999999997</v>
      </c>
      <c r="L385" s="147"/>
      <c r="M385" s="151"/>
      <c r="T385" s="152"/>
      <c r="AT385" s="148" t="s">
        <v>138</v>
      </c>
      <c r="AU385" s="148" t="s">
        <v>84</v>
      </c>
      <c r="AV385" s="14" t="s">
        <v>134</v>
      </c>
      <c r="AW385" s="14" t="s">
        <v>36</v>
      </c>
      <c r="AX385" s="14" t="s">
        <v>82</v>
      </c>
      <c r="AY385" s="148" t="s">
        <v>126</v>
      </c>
    </row>
    <row r="386" spans="2:65" s="1" customFormat="1" ht="24.2" customHeight="1" collapsed="1">
      <c r="B386" s="119"/>
      <c r="C386" s="120" t="s">
        <v>297</v>
      </c>
      <c r="D386" s="120" t="s">
        <v>129</v>
      </c>
      <c r="E386" s="121" t="s">
        <v>298</v>
      </c>
      <c r="F386" s="122" t="s">
        <v>299</v>
      </c>
      <c r="G386" s="123" t="s">
        <v>148</v>
      </c>
      <c r="H386" s="124">
        <v>1200</v>
      </c>
      <c r="I386" s="125"/>
      <c r="J386" s="125">
        <f>ROUND(I386*H386,2)</f>
        <v>0</v>
      </c>
      <c r="K386" s="122" t="s">
        <v>3</v>
      </c>
      <c r="L386" s="30"/>
      <c r="M386" s="126" t="s">
        <v>3</v>
      </c>
      <c r="N386" s="127" t="s">
        <v>48</v>
      </c>
      <c r="O386" s="128">
        <v>0.28599999999999998</v>
      </c>
      <c r="P386" s="128">
        <f>O386*H386</f>
        <v>343.2</v>
      </c>
      <c r="Q386" s="128">
        <v>1.0000000000000001E-5</v>
      </c>
      <c r="R386" s="128">
        <f>Q386*H386</f>
        <v>1.2E-2</v>
      </c>
      <c r="S386" s="128">
        <v>0</v>
      </c>
      <c r="T386" s="129">
        <f>S386*H386</f>
        <v>0</v>
      </c>
      <c r="AR386" s="130" t="s">
        <v>134</v>
      </c>
      <c r="AT386" s="130" t="s">
        <v>129</v>
      </c>
      <c r="AU386" s="130" t="s">
        <v>84</v>
      </c>
      <c r="AY386" s="18" t="s">
        <v>126</v>
      </c>
      <c r="BE386" s="131">
        <f>IF(N386="základní",J386,0)</f>
        <v>0</v>
      </c>
      <c r="BF386" s="131">
        <f>IF(N386="snížená",J386,0)</f>
        <v>0</v>
      </c>
      <c r="BG386" s="131">
        <f>IF(N386="zákl. přenesená",J386,0)</f>
        <v>0</v>
      </c>
      <c r="BH386" s="131">
        <f>IF(N386="sníž. přenesená",J386,0)</f>
        <v>0</v>
      </c>
      <c r="BI386" s="131">
        <f>IF(N386="nulová",J386,0)</f>
        <v>0</v>
      </c>
      <c r="BJ386" s="18" t="s">
        <v>82</v>
      </c>
      <c r="BK386" s="131">
        <f>ROUND(I386*H386,2)</f>
        <v>0</v>
      </c>
      <c r="BL386" s="18" t="s">
        <v>134</v>
      </c>
      <c r="BM386" s="130" t="s">
        <v>300</v>
      </c>
    </row>
    <row r="387" spans="2:65" s="1" customFormat="1" ht="26.25" customHeight="1">
      <c r="B387" s="119"/>
      <c r="C387" s="120" t="s">
        <v>302</v>
      </c>
      <c r="D387" s="120" t="s">
        <v>129</v>
      </c>
      <c r="E387" s="121" t="s">
        <v>303</v>
      </c>
      <c r="F387" s="122" t="s">
        <v>304</v>
      </c>
      <c r="G387" s="123" t="s">
        <v>148</v>
      </c>
      <c r="H387" s="124">
        <v>50</v>
      </c>
      <c r="I387" s="125"/>
      <c r="J387" s="125">
        <f>ROUND(I387*H387,2)</f>
        <v>0</v>
      </c>
      <c r="K387" s="122" t="s">
        <v>3</v>
      </c>
      <c r="L387" s="30"/>
      <c r="M387" s="126" t="s">
        <v>3</v>
      </c>
      <c r="N387" s="127" t="s">
        <v>48</v>
      </c>
      <c r="O387" s="128">
        <v>0.28599999999999998</v>
      </c>
      <c r="P387" s="128">
        <f>O387*H387</f>
        <v>14.299999999999999</v>
      </c>
      <c r="Q387" s="128">
        <v>1.0000000000000001E-5</v>
      </c>
      <c r="R387" s="128">
        <f>Q387*H387</f>
        <v>5.0000000000000001E-4</v>
      </c>
      <c r="S387" s="128">
        <v>0</v>
      </c>
      <c r="T387" s="129">
        <f>S387*H387</f>
        <v>0</v>
      </c>
      <c r="AR387" s="130" t="s">
        <v>134</v>
      </c>
      <c r="AT387" s="130" t="s">
        <v>129</v>
      </c>
      <c r="AU387" s="130" t="s">
        <v>84</v>
      </c>
      <c r="AY387" s="18" t="s">
        <v>126</v>
      </c>
      <c r="BE387" s="131">
        <f>IF(N387="základní",J387,0)</f>
        <v>0</v>
      </c>
      <c r="BF387" s="131">
        <f>IF(N387="snížená",J387,0)</f>
        <v>0</v>
      </c>
      <c r="BG387" s="131">
        <f>IF(N387="zákl. přenesená",J387,0)</f>
        <v>0</v>
      </c>
      <c r="BH387" s="131">
        <f>IF(N387="sníž. přenesená",J387,0)</f>
        <v>0</v>
      </c>
      <c r="BI387" s="131">
        <f>IF(N387="nulová",J387,0)</f>
        <v>0</v>
      </c>
      <c r="BJ387" s="18" t="s">
        <v>82</v>
      </c>
      <c r="BK387" s="131">
        <f>ROUND(I387*H387,2)</f>
        <v>0</v>
      </c>
      <c r="BL387" s="18" t="s">
        <v>134</v>
      </c>
      <c r="BM387" s="130" t="s">
        <v>305</v>
      </c>
    </row>
    <row r="388" spans="2:65" s="12" customFormat="1" hidden="1" outlineLevel="1">
      <c r="B388" s="135"/>
      <c r="D388" s="136" t="s">
        <v>138</v>
      </c>
      <c r="E388" s="137" t="s">
        <v>3</v>
      </c>
      <c r="F388" s="138" t="s">
        <v>306</v>
      </c>
      <c r="H388" s="137" t="s">
        <v>3</v>
      </c>
      <c r="L388" s="135"/>
      <c r="M388" s="139"/>
      <c r="T388" s="140"/>
      <c r="AT388" s="137" t="s">
        <v>138</v>
      </c>
      <c r="AU388" s="137" t="s">
        <v>84</v>
      </c>
      <c r="AV388" s="12" t="s">
        <v>82</v>
      </c>
      <c r="AW388" s="12" t="s">
        <v>36</v>
      </c>
      <c r="AX388" s="12" t="s">
        <v>77</v>
      </c>
      <c r="AY388" s="137" t="s">
        <v>126</v>
      </c>
    </row>
    <row r="389" spans="2:65" s="12" customFormat="1" hidden="1" outlineLevel="1">
      <c r="B389" s="135"/>
      <c r="D389" s="136" t="s">
        <v>138</v>
      </c>
      <c r="E389" s="137" t="s">
        <v>3</v>
      </c>
      <c r="F389" s="138" t="s">
        <v>139</v>
      </c>
      <c r="H389" s="137" t="s">
        <v>3</v>
      </c>
      <c r="L389" s="135"/>
      <c r="M389" s="139"/>
      <c r="T389" s="140"/>
      <c r="AT389" s="137" t="s">
        <v>138</v>
      </c>
      <c r="AU389" s="137" t="s">
        <v>84</v>
      </c>
      <c r="AV389" s="12" t="s">
        <v>82</v>
      </c>
      <c r="AW389" s="12" t="s">
        <v>36</v>
      </c>
      <c r="AX389" s="12" t="s">
        <v>77</v>
      </c>
      <c r="AY389" s="137" t="s">
        <v>126</v>
      </c>
    </row>
    <row r="390" spans="2:65" s="12" customFormat="1" hidden="1" outlineLevel="1">
      <c r="B390" s="135"/>
      <c r="D390" s="136" t="s">
        <v>138</v>
      </c>
      <c r="E390" s="137" t="s">
        <v>3</v>
      </c>
      <c r="F390" s="138" t="s">
        <v>301</v>
      </c>
      <c r="H390" s="137" t="s">
        <v>3</v>
      </c>
      <c r="L390" s="135"/>
      <c r="M390" s="139"/>
      <c r="T390" s="140"/>
      <c r="AT390" s="137" t="s">
        <v>138</v>
      </c>
      <c r="AU390" s="137" t="s">
        <v>84</v>
      </c>
      <c r="AV390" s="12" t="s">
        <v>82</v>
      </c>
      <c r="AW390" s="12" t="s">
        <v>36</v>
      </c>
      <c r="AX390" s="12" t="s">
        <v>77</v>
      </c>
      <c r="AY390" s="137" t="s">
        <v>126</v>
      </c>
    </row>
    <row r="391" spans="2:65" s="13" customFormat="1" hidden="1" outlineLevel="1">
      <c r="B391" s="141"/>
      <c r="D391" s="136" t="s">
        <v>138</v>
      </c>
      <c r="E391" s="142" t="s">
        <v>3</v>
      </c>
      <c r="F391" s="143" t="s">
        <v>307</v>
      </c>
      <c r="H391" s="144">
        <v>50</v>
      </c>
      <c r="L391" s="141"/>
      <c r="M391" s="145"/>
      <c r="T391" s="146"/>
      <c r="AT391" s="142" t="s">
        <v>138</v>
      </c>
      <c r="AU391" s="142" t="s">
        <v>84</v>
      </c>
      <c r="AV391" s="13" t="s">
        <v>84</v>
      </c>
      <c r="AW391" s="13" t="s">
        <v>36</v>
      </c>
      <c r="AX391" s="13" t="s">
        <v>82</v>
      </c>
      <c r="AY391" s="142" t="s">
        <v>126</v>
      </c>
    </row>
    <row r="392" spans="2:65" s="1" customFormat="1" ht="24.2" customHeight="1" collapsed="1">
      <c r="B392" s="119"/>
      <c r="C392" s="120" t="s">
        <v>308</v>
      </c>
      <c r="D392" s="120" t="s">
        <v>129</v>
      </c>
      <c r="E392" s="121" t="s">
        <v>309</v>
      </c>
      <c r="F392" s="122" t="s">
        <v>310</v>
      </c>
      <c r="G392" s="123" t="s">
        <v>148</v>
      </c>
      <c r="H392" s="124">
        <v>2675.3519999999999</v>
      </c>
      <c r="I392" s="125"/>
      <c r="J392" s="125">
        <f>ROUND(I392*H392,2)</f>
        <v>0</v>
      </c>
      <c r="K392" s="122" t="s">
        <v>3</v>
      </c>
      <c r="L392" s="30"/>
      <c r="M392" s="126" t="s">
        <v>3</v>
      </c>
      <c r="N392" s="127" t="s">
        <v>48</v>
      </c>
      <c r="O392" s="128">
        <v>3.2000000000000001E-2</v>
      </c>
      <c r="P392" s="128">
        <f>O392*H392</f>
        <v>85.611263999999991</v>
      </c>
      <c r="Q392" s="128">
        <v>0</v>
      </c>
      <c r="R392" s="128">
        <f>Q392*H392</f>
        <v>0</v>
      </c>
      <c r="S392" s="128">
        <v>0</v>
      </c>
      <c r="T392" s="129">
        <f>S392*H392</f>
        <v>0</v>
      </c>
      <c r="AR392" s="130" t="s">
        <v>134</v>
      </c>
      <c r="AT392" s="130" t="s">
        <v>129</v>
      </c>
      <c r="AU392" s="130" t="s">
        <v>84</v>
      </c>
      <c r="AY392" s="18" t="s">
        <v>126</v>
      </c>
      <c r="BE392" s="131">
        <f>IF(N392="základní",J392,0)</f>
        <v>0</v>
      </c>
      <c r="BF392" s="131">
        <f>IF(N392="snížená",J392,0)</f>
        <v>0</v>
      </c>
      <c r="BG392" s="131">
        <f>IF(N392="zákl. přenesená",J392,0)</f>
        <v>0</v>
      </c>
      <c r="BH392" s="131">
        <f>IF(N392="sníž. přenesená",J392,0)</f>
        <v>0</v>
      </c>
      <c r="BI392" s="131">
        <f>IF(N392="nulová",J392,0)</f>
        <v>0</v>
      </c>
      <c r="BJ392" s="18" t="s">
        <v>82</v>
      </c>
      <c r="BK392" s="131">
        <f>ROUND(I392*H392,2)</f>
        <v>0</v>
      </c>
      <c r="BL392" s="18" t="s">
        <v>134</v>
      </c>
      <c r="BM392" s="130" t="s">
        <v>311</v>
      </c>
    </row>
    <row r="393" spans="2:65" s="12" customFormat="1" hidden="1" outlineLevel="1">
      <c r="B393" s="135"/>
      <c r="D393" s="136" t="s">
        <v>138</v>
      </c>
      <c r="E393" s="137" t="s">
        <v>3</v>
      </c>
      <c r="F393" s="138" t="s">
        <v>312</v>
      </c>
      <c r="H393" s="137" t="s">
        <v>3</v>
      </c>
      <c r="L393" s="135"/>
      <c r="M393" s="139"/>
      <c r="T393" s="140"/>
      <c r="AT393" s="137" t="s">
        <v>138</v>
      </c>
      <c r="AU393" s="137" t="s">
        <v>84</v>
      </c>
      <c r="AV393" s="12" t="s">
        <v>82</v>
      </c>
      <c r="AW393" s="12" t="s">
        <v>36</v>
      </c>
      <c r="AX393" s="12" t="s">
        <v>77</v>
      </c>
      <c r="AY393" s="137" t="s">
        <v>126</v>
      </c>
    </row>
    <row r="394" spans="2:65" s="12" customFormat="1" hidden="1" outlineLevel="1">
      <c r="B394" s="135"/>
      <c r="D394" s="136" t="s">
        <v>138</v>
      </c>
      <c r="E394" s="137" t="s">
        <v>3</v>
      </c>
      <c r="F394" s="138" t="s">
        <v>139</v>
      </c>
      <c r="H394" s="137" t="s">
        <v>3</v>
      </c>
      <c r="L394" s="135"/>
      <c r="M394" s="139"/>
      <c r="T394" s="140"/>
      <c r="AT394" s="137" t="s">
        <v>138</v>
      </c>
      <c r="AU394" s="137" t="s">
        <v>84</v>
      </c>
      <c r="AV394" s="12" t="s">
        <v>82</v>
      </c>
      <c r="AW394" s="12" t="s">
        <v>36</v>
      </c>
      <c r="AX394" s="12" t="s">
        <v>77</v>
      </c>
      <c r="AY394" s="137" t="s">
        <v>126</v>
      </c>
    </row>
    <row r="395" spans="2:65" s="12" customFormat="1" hidden="1" outlineLevel="1">
      <c r="B395" s="135"/>
      <c r="D395" s="136" t="s">
        <v>138</v>
      </c>
      <c r="E395" s="137" t="s">
        <v>3</v>
      </c>
      <c r="F395" s="138" t="s">
        <v>140</v>
      </c>
      <c r="H395" s="137" t="s">
        <v>3</v>
      </c>
      <c r="L395" s="135"/>
      <c r="M395" s="139"/>
      <c r="T395" s="140"/>
      <c r="AT395" s="137" t="s">
        <v>138</v>
      </c>
      <c r="AU395" s="137" t="s">
        <v>84</v>
      </c>
      <c r="AV395" s="12" t="s">
        <v>82</v>
      </c>
      <c r="AW395" s="12" t="s">
        <v>36</v>
      </c>
      <c r="AX395" s="12" t="s">
        <v>77</v>
      </c>
      <c r="AY395" s="137" t="s">
        <v>126</v>
      </c>
    </row>
    <row r="396" spans="2:65" s="13" customFormat="1" ht="22.5" hidden="1" outlineLevel="1">
      <c r="B396" s="141"/>
      <c r="D396" s="136" t="s">
        <v>138</v>
      </c>
      <c r="E396" s="142" t="s">
        <v>3</v>
      </c>
      <c r="F396" s="143" t="s">
        <v>283</v>
      </c>
      <c r="H396" s="144">
        <v>15.206</v>
      </c>
      <c r="L396" s="141"/>
      <c r="M396" s="145"/>
      <c r="T396" s="146"/>
      <c r="AT396" s="142" t="s">
        <v>138</v>
      </c>
      <c r="AU396" s="142" t="s">
        <v>84</v>
      </c>
      <c r="AV396" s="13" t="s">
        <v>84</v>
      </c>
      <c r="AW396" s="13" t="s">
        <v>36</v>
      </c>
      <c r="AX396" s="13" t="s">
        <v>77</v>
      </c>
      <c r="AY396" s="142" t="s">
        <v>126</v>
      </c>
    </row>
    <row r="397" spans="2:65" s="13" customFormat="1" hidden="1" outlineLevel="1">
      <c r="B397" s="141"/>
      <c r="D397" s="136" t="s">
        <v>138</v>
      </c>
      <c r="E397" s="142" t="s">
        <v>3</v>
      </c>
      <c r="F397" s="143" t="s">
        <v>284</v>
      </c>
      <c r="H397" s="144">
        <v>63.2</v>
      </c>
      <c r="L397" s="141"/>
      <c r="M397" s="145"/>
      <c r="T397" s="146"/>
      <c r="AT397" s="142" t="s">
        <v>138</v>
      </c>
      <c r="AU397" s="142" t="s">
        <v>84</v>
      </c>
      <c r="AV397" s="13" t="s">
        <v>84</v>
      </c>
      <c r="AW397" s="13" t="s">
        <v>36</v>
      </c>
      <c r="AX397" s="13" t="s">
        <v>77</v>
      </c>
      <c r="AY397" s="142" t="s">
        <v>126</v>
      </c>
    </row>
    <row r="398" spans="2:65" s="12" customFormat="1" hidden="1" outlineLevel="1">
      <c r="B398" s="135"/>
      <c r="D398" s="136" t="s">
        <v>138</v>
      </c>
      <c r="E398" s="137" t="s">
        <v>3</v>
      </c>
      <c r="F398" s="138" t="s">
        <v>285</v>
      </c>
      <c r="H398" s="137" t="s">
        <v>3</v>
      </c>
      <c r="L398" s="135"/>
      <c r="M398" s="139"/>
      <c r="T398" s="140"/>
      <c r="AT398" s="137" t="s">
        <v>138</v>
      </c>
      <c r="AU398" s="137" t="s">
        <v>84</v>
      </c>
      <c r="AV398" s="12" t="s">
        <v>82</v>
      </c>
      <c r="AW398" s="12" t="s">
        <v>36</v>
      </c>
      <c r="AX398" s="12" t="s">
        <v>77</v>
      </c>
      <c r="AY398" s="137" t="s">
        <v>126</v>
      </c>
    </row>
    <row r="399" spans="2:65" s="13" customFormat="1" hidden="1" outlineLevel="1">
      <c r="B399" s="141"/>
      <c r="D399" s="136" t="s">
        <v>138</v>
      </c>
      <c r="E399" s="142" t="s">
        <v>3</v>
      </c>
      <c r="F399" s="143" t="s">
        <v>286</v>
      </c>
      <c r="H399" s="144">
        <v>7.4379999999999997</v>
      </c>
      <c r="L399" s="141"/>
      <c r="M399" s="145"/>
      <c r="T399" s="146"/>
      <c r="AT399" s="142" t="s">
        <v>138</v>
      </c>
      <c r="AU399" s="142" t="s">
        <v>84</v>
      </c>
      <c r="AV399" s="13" t="s">
        <v>84</v>
      </c>
      <c r="AW399" s="13" t="s">
        <v>36</v>
      </c>
      <c r="AX399" s="13" t="s">
        <v>77</v>
      </c>
      <c r="AY399" s="142" t="s">
        <v>126</v>
      </c>
    </row>
    <row r="400" spans="2:65" s="13" customFormat="1" hidden="1" outlineLevel="1">
      <c r="B400" s="141"/>
      <c r="D400" s="136" t="s">
        <v>138</v>
      </c>
      <c r="E400" s="142" t="s">
        <v>3</v>
      </c>
      <c r="F400" s="143" t="s">
        <v>287</v>
      </c>
      <c r="H400" s="144">
        <v>5.6189999999999998</v>
      </c>
      <c r="L400" s="141"/>
      <c r="M400" s="145"/>
      <c r="T400" s="146"/>
      <c r="AT400" s="142" t="s">
        <v>138</v>
      </c>
      <c r="AU400" s="142" t="s">
        <v>84</v>
      </c>
      <c r="AV400" s="13" t="s">
        <v>84</v>
      </c>
      <c r="AW400" s="13" t="s">
        <v>36</v>
      </c>
      <c r="AX400" s="13" t="s">
        <v>77</v>
      </c>
      <c r="AY400" s="142" t="s">
        <v>126</v>
      </c>
    </row>
    <row r="401" spans="2:65" s="13" customFormat="1" hidden="1" outlineLevel="1">
      <c r="B401" s="141"/>
      <c r="D401" s="136" t="s">
        <v>138</v>
      </c>
      <c r="E401" s="142" t="s">
        <v>3</v>
      </c>
      <c r="F401" s="143" t="s">
        <v>288</v>
      </c>
      <c r="H401" s="144">
        <v>101.56</v>
      </c>
      <c r="L401" s="141"/>
      <c r="M401" s="145"/>
      <c r="T401" s="146"/>
      <c r="AT401" s="142" t="s">
        <v>138</v>
      </c>
      <c r="AU401" s="142" t="s">
        <v>84</v>
      </c>
      <c r="AV401" s="13" t="s">
        <v>84</v>
      </c>
      <c r="AW401" s="13" t="s">
        <v>36</v>
      </c>
      <c r="AX401" s="13" t="s">
        <v>77</v>
      </c>
      <c r="AY401" s="142" t="s">
        <v>126</v>
      </c>
    </row>
    <row r="402" spans="2:65" s="12" customFormat="1" hidden="1" outlineLevel="1">
      <c r="B402" s="135"/>
      <c r="D402" s="136" t="s">
        <v>138</v>
      </c>
      <c r="E402" s="137" t="s">
        <v>3</v>
      </c>
      <c r="F402" s="138" t="s">
        <v>141</v>
      </c>
      <c r="H402" s="137" t="s">
        <v>3</v>
      </c>
      <c r="L402" s="135"/>
      <c r="M402" s="139"/>
      <c r="T402" s="140"/>
      <c r="AT402" s="137" t="s">
        <v>138</v>
      </c>
      <c r="AU402" s="137" t="s">
        <v>84</v>
      </c>
      <c r="AV402" s="12" t="s">
        <v>82</v>
      </c>
      <c r="AW402" s="12" t="s">
        <v>36</v>
      </c>
      <c r="AX402" s="12" t="s">
        <v>77</v>
      </c>
      <c r="AY402" s="137" t="s">
        <v>126</v>
      </c>
    </row>
    <row r="403" spans="2:65" s="13" customFormat="1" hidden="1" outlineLevel="1">
      <c r="B403" s="141"/>
      <c r="D403" s="136" t="s">
        <v>138</v>
      </c>
      <c r="E403" s="142" t="s">
        <v>3</v>
      </c>
      <c r="F403" s="143" t="s">
        <v>289</v>
      </c>
      <c r="H403" s="144">
        <v>7.4320000000000004</v>
      </c>
      <c r="L403" s="141"/>
      <c r="M403" s="145"/>
      <c r="T403" s="146"/>
      <c r="AT403" s="142" t="s">
        <v>138</v>
      </c>
      <c r="AU403" s="142" t="s">
        <v>84</v>
      </c>
      <c r="AV403" s="13" t="s">
        <v>84</v>
      </c>
      <c r="AW403" s="13" t="s">
        <v>36</v>
      </c>
      <c r="AX403" s="13" t="s">
        <v>77</v>
      </c>
      <c r="AY403" s="142" t="s">
        <v>126</v>
      </c>
    </row>
    <row r="404" spans="2:65" s="13" customFormat="1" hidden="1" outlineLevel="1">
      <c r="B404" s="141"/>
      <c r="D404" s="136" t="s">
        <v>138</v>
      </c>
      <c r="E404" s="142" t="s">
        <v>3</v>
      </c>
      <c r="F404" s="143" t="s">
        <v>290</v>
      </c>
      <c r="H404" s="144">
        <v>5.2709999999999999</v>
      </c>
      <c r="L404" s="141"/>
      <c r="M404" s="145"/>
      <c r="T404" s="146"/>
      <c r="AT404" s="142" t="s">
        <v>138</v>
      </c>
      <c r="AU404" s="142" t="s">
        <v>84</v>
      </c>
      <c r="AV404" s="13" t="s">
        <v>84</v>
      </c>
      <c r="AW404" s="13" t="s">
        <v>36</v>
      </c>
      <c r="AX404" s="13" t="s">
        <v>77</v>
      </c>
      <c r="AY404" s="142" t="s">
        <v>126</v>
      </c>
    </row>
    <row r="405" spans="2:65" s="13" customFormat="1" hidden="1" outlineLevel="1">
      <c r="B405" s="141"/>
      <c r="D405" s="136" t="s">
        <v>138</v>
      </c>
      <c r="E405" s="142" t="s">
        <v>3</v>
      </c>
      <c r="F405" s="143" t="s">
        <v>291</v>
      </c>
      <c r="H405" s="144">
        <v>146.1</v>
      </c>
      <c r="L405" s="141"/>
      <c r="M405" s="145"/>
      <c r="T405" s="146"/>
      <c r="AT405" s="142" t="s">
        <v>138</v>
      </c>
      <c r="AU405" s="142" t="s">
        <v>84</v>
      </c>
      <c r="AV405" s="13" t="s">
        <v>84</v>
      </c>
      <c r="AW405" s="13" t="s">
        <v>36</v>
      </c>
      <c r="AX405" s="13" t="s">
        <v>77</v>
      </c>
      <c r="AY405" s="142" t="s">
        <v>126</v>
      </c>
    </row>
    <row r="406" spans="2:65" s="12" customFormat="1" hidden="1" outlineLevel="1">
      <c r="B406" s="135"/>
      <c r="D406" s="136" t="s">
        <v>138</v>
      </c>
      <c r="E406" s="137" t="s">
        <v>3</v>
      </c>
      <c r="F406" s="138" t="s">
        <v>142</v>
      </c>
      <c r="H406" s="137" t="s">
        <v>3</v>
      </c>
      <c r="L406" s="135"/>
      <c r="M406" s="139"/>
      <c r="T406" s="140"/>
      <c r="AT406" s="137" t="s">
        <v>138</v>
      </c>
      <c r="AU406" s="137" t="s">
        <v>84</v>
      </c>
      <c r="AV406" s="12" t="s">
        <v>82</v>
      </c>
      <c r="AW406" s="12" t="s">
        <v>36</v>
      </c>
      <c r="AX406" s="12" t="s">
        <v>77</v>
      </c>
      <c r="AY406" s="137" t="s">
        <v>126</v>
      </c>
    </row>
    <row r="407" spans="2:65" s="13" customFormat="1" hidden="1" outlineLevel="1">
      <c r="B407" s="141"/>
      <c r="D407" s="136" t="s">
        <v>138</v>
      </c>
      <c r="E407" s="142" t="s">
        <v>3</v>
      </c>
      <c r="F407" s="143" t="s">
        <v>292</v>
      </c>
      <c r="H407" s="144">
        <v>202.82</v>
      </c>
      <c r="L407" s="141"/>
      <c r="M407" s="145"/>
      <c r="T407" s="146"/>
      <c r="AT407" s="142" t="s">
        <v>138</v>
      </c>
      <c r="AU407" s="142" t="s">
        <v>84</v>
      </c>
      <c r="AV407" s="13" t="s">
        <v>84</v>
      </c>
      <c r="AW407" s="13" t="s">
        <v>36</v>
      </c>
      <c r="AX407" s="13" t="s">
        <v>77</v>
      </c>
      <c r="AY407" s="142" t="s">
        <v>126</v>
      </c>
    </row>
    <row r="408" spans="2:65" s="12" customFormat="1" hidden="1" outlineLevel="1">
      <c r="B408" s="135"/>
      <c r="D408" s="136" t="s">
        <v>138</v>
      </c>
      <c r="E408" s="137" t="s">
        <v>3</v>
      </c>
      <c r="F408" s="138" t="s">
        <v>158</v>
      </c>
      <c r="H408" s="137" t="s">
        <v>3</v>
      </c>
      <c r="L408" s="135"/>
      <c r="M408" s="139"/>
      <c r="T408" s="140"/>
      <c r="AT408" s="137" t="s">
        <v>138</v>
      </c>
      <c r="AU408" s="137" t="s">
        <v>84</v>
      </c>
      <c r="AV408" s="12" t="s">
        <v>82</v>
      </c>
      <c r="AW408" s="12" t="s">
        <v>36</v>
      </c>
      <c r="AX408" s="12" t="s">
        <v>77</v>
      </c>
      <c r="AY408" s="137" t="s">
        <v>126</v>
      </c>
    </row>
    <row r="409" spans="2:65" s="13" customFormat="1" hidden="1" outlineLevel="1">
      <c r="B409" s="141"/>
      <c r="D409" s="136" t="s">
        <v>138</v>
      </c>
      <c r="E409" s="142" t="s">
        <v>3</v>
      </c>
      <c r="F409" s="143" t="s">
        <v>293</v>
      </c>
      <c r="H409" s="144">
        <v>8.1319999999999997</v>
      </c>
      <c r="L409" s="141"/>
      <c r="M409" s="145"/>
      <c r="T409" s="146"/>
      <c r="AT409" s="142" t="s">
        <v>138</v>
      </c>
      <c r="AU409" s="142" t="s">
        <v>84</v>
      </c>
      <c r="AV409" s="13" t="s">
        <v>84</v>
      </c>
      <c r="AW409" s="13" t="s">
        <v>36</v>
      </c>
      <c r="AX409" s="13" t="s">
        <v>77</v>
      </c>
      <c r="AY409" s="142" t="s">
        <v>126</v>
      </c>
    </row>
    <row r="410" spans="2:65" s="13" customFormat="1" ht="22.5" hidden="1" outlineLevel="1">
      <c r="B410" s="141"/>
      <c r="D410" s="136" t="s">
        <v>138</v>
      </c>
      <c r="E410" s="142" t="s">
        <v>3</v>
      </c>
      <c r="F410" s="143" t="s">
        <v>294</v>
      </c>
      <c r="H410" s="144">
        <v>106.06</v>
      </c>
      <c r="L410" s="141"/>
      <c r="M410" s="145"/>
      <c r="T410" s="146"/>
      <c r="AT410" s="142" t="s">
        <v>138</v>
      </c>
      <c r="AU410" s="142" t="s">
        <v>84</v>
      </c>
      <c r="AV410" s="13" t="s">
        <v>84</v>
      </c>
      <c r="AW410" s="13" t="s">
        <v>36</v>
      </c>
      <c r="AX410" s="13" t="s">
        <v>77</v>
      </c>
      <c r="AY410" s="142" t="s">
        <v>126</v>
      </c>
    </row>
    <row r="411" spans="2:65" s="14" customFormat="1" hidden="1" outlineLevel="1">
      <c r="B411" s="147"/>
      <c r="D411" s="136" t="s">
        <v>138</v>
      </c>
      <c r="E411" s="148" t="s">
        <v>3</v>
      </c>
      <c r="F411" s="149" t="s">
        <v>143</v>
      </c>
      <c r="H411" s="150">
        <v>668.83799999999997</v>
      </c>
      <c r="L411" s="147"/>
      <c r="M411" s="151"/>
      <c r="T411" s="152"/>
      <c r="AT411" s="148" t="s">
        <v>138</v>
      </c>
      <c r="AU411" s="148" t="s">
        <v>84</v>
      </c>
      <c r="AV411" s="14" t="s">
        <v>134</v>
      </c>
      <c r="AW411" s="14" t="s">
        <v>36</v>
      </c>
      <c r="AX411" s="14" t="s">
        <v>82</v>
      </c>
      <c r="AY411" s="148" t="s">
        <v>126</v>
      </c>
    </row>
    <row r="412" spans="2:65" s="13" customFormat="1" hidden="1" outlineLevel="1">
      <c r="B412" s="141"/>
      <c r="D412" s="136" t="s">
        <v>138</v>
      </c>
      <c r="F412" s="143" t="s">
        <v>313</v>
      </c>
      <c r="H412" s="144">
        <v>2675.3519999999999</v>
      </c>
      <c r="L412" s="141"/>
      <c r="M412" s="145"/>
      <c r="T412" s="146"/>
      <c r="AT412" s="142" t="s">
        <v>138</v>
      </c>
      <c r="AU412" s="142" t="s">
        <v>84</v>
      </c>
      <c r="AV412" s="13" t="s">
        <v>84</v>
      </c>
      <c r="AW412" s="13" t="s">
        <v>4</v>
      </c>
      <c r="AX412" s="13" t="s">
        <v>82</v>
      </c>
      <c r="AY412" s="142" t="s">
        <v>126</v>
      </c>
    </row>
    <row r="413" spans="2:65" s="1" customFormat="1" ht="24.2" customHeight="1" collapsed="1">
      <c r="B413" s="119"/>
      <c r="C413" s="120" t="s">
        <v>314</v>
      </c>
      <c r="D413" s="120" t="s">
        <v>129</v>
      </c>
      <c r="E413" s="121" t="s">
        <v>315</v>
      </c>
      <c r="F413" s="122" t="s">
        <v>316</v>
      </c>
      <c r="G413" s="123" t="s">
        <v>132</v>
      </c>
      <c r="H413" s="124">
        <v>5</v>
      </c>
      <c r="I413" s="125"/>
      <c r="J413" s="125">
        <f>ROUND(I413*H413,2)</f>
        <v>0</v>
      </c>
      <c r="K413" s="122" t="s">
        <v>133</v>
      </c>
      <c r="L413" s="30"/>
      <c r="M413" s="126" t="s">
        <v>3</v>
      </c>
      <c r="N413" s="127" t="s">
        <v>48</v>
      </c>
      <c r="O413" s="128">
        <v>1.07</v>
      </c>
      <c r="P413" s="128">
        <f>O413*H413</f>
        <v>5.3500000000000005</v>
      </c>
      <c r="Q413" s="128">
        <v>4.5969999999999997E-2</v>
      </c>
      <c r="R413" s="128">
        <f>Q413*H413</f>
        <v>0.22985</v>
      </c>
      <c r="S413" s="128">
        <v>0</v>
      </c>
      <c r="T413" s="129">
        <f>S413*H413</f>
        <v>0</v>
      </c>
      <c r="AR413" s="130" t="s">
        <v>134</v>
      </c>
      <c r="AT413" s="130" t="s">
        <v>129</v>
      </c>
      <c r="AU413" s="130" t="s">
        <v>84</v>
      </c>
      <c r="AY413" s="18" t="s">
        <v>126</v>
      </c>
      <c r="BE413" s="131">
        <f>IF(N413="základní",J413,0)</f>
        <v>0</v>
      </c>
      <c r="BF413" s="131">
        <f>IF(N413="snížená",J413,0)</f>
        <v>0</v>
      </c>
      <c r="BG413" s="131">
        <f>IF(N413="zákl. přenesená",J413,0)</f>
        <v>0</v>
      </c>
      <c r="BH413" s="131">
        <f>IF(N413="sníž. přenesená",J413,0)</f>
        <v>0</v>
      </c>
      <c r="BI413" s="131">
        <f>IF(N413="nulová",J413,0)</f>
        <v>0</v>
      </c>
      <c r="BJ413" s="18" t="s">
        <v>82</v>
      </c>
      <c r="BK413" s="131">
        <f>ROUND(I413*H413,2)</f>
        <v>0</v>
      </c>
      <c r="BL413" s="18" t="s">
        <v>134</v>
      </c>
      <c r="BM413" s="130" t="s">
        <v>317</v>
      </c>
    </row>
    <row r="414" spans="2:65" s="1" customFormat="1" hidden="1" outlineLevel="1">
      <c r="B414" s="30"/>
      <c r="D414" s="132" t="s">
        <v>136</v>
      </c>
      <c r="F414" s="133" t="s">
        <v>318</v>
      </c>
      <c r="L414" s="30"/>
      <c r="M414" s="134"/>
      <c r="T414" s="51"/>
      <c r="AT414" s="18" t="s">
        <v>136</v>
      </c>
      <c r="AU414" s="18" t="s">
        <v>84</v>
      </c>
    </row>
    <row r="415" spans="2:65" s="12" customFormat="1" hidden="1" outlineLevel="1">
      <c r="B415" s="135"/>
      <c r="D415" s="136" t="s">
        <v>138</v>
      </c>
      <c r="E415" s="137" t="s">
        <v>3</v>
      </c>
      <c r="F415" s="138" t="s">
        <v>139</v>
      </c>
      <c r="H415" s="137" t="s">
        <v>3</v>
      </c>
      <c r="L415" s="135"/>
      <c r="M415" s="139"/>
      <c r="T415" s="140"/>
      <c r="AT415" s="137" t="s">
        <v>138</v>
      </c>
      <c r="AU415" s="137" t="s">
        <v>84</v>
      </c>
      <c r="AV415" s="12" t="s">
        <v>82</v>
      </c>
      <c r="AW415" s="12" t="s">
        <v>36</v>
      </c>
      <c r="AX415" s="12" t="s">
        <v>77</v>
      </c>
      <c r="AY415" s="137" t="s">
        <v>126</v>
      </c>
    </row>
    <row r="416" spans="2:65" s="12" customFormat="1" hidden="1" outlineLevel="1">
      <c r="B416" s="135"/>
      <c r="D416" s="136" t="s">
        <v>138</v>
      </c>
      <c r="E416" s="137" t="s">
        <v>3</v>
      </c>
      <c r="F416" s="138" t="s">
        <v>319</v>
      </c>
      <c r="H416" s="137" t="s">
        <v>3</v>
      </c>
      <c r="L416" s="135"/>
      <c r="M416" s="139"/>
      <c r="T416" s="140"/>
      <c r="AT416" s="137" t="s">
        <v>138</v>
      </c>
      <c r="AU416" s="137" t="s">
        <v>84</v>
      </c>
      <c r="AV416" s="12" t="s">
        <v>82</v>
      </c>
      <c r="AW416" s="12" t="s">
        <v>36</v>
      </c>
      <c r="AX416" s="12" t="s">
        <v>77</v>
      </c>
      <c r="AY416" s="137" t="s">
        <v>126</v>
      </c>
    </row>
    <row r="417" spans="2:65" s="13" customFormat="1" hidden="1" outlineLevel="1">
      <c r="B417" s="141"/>
      <c r="D417" s="136" t="s">
        <v>138</v>
      </c>
      <c r="E417" s="142" t="s">
        <v>3</v>
      </c>
      <c r="F417" s="143" t="s">
        <v>263</v>
      </c>
      <c r="H417" s="144">
        <v>5</v>
      </c>
      <c r="L417" s="141"/>
      <c r="M417" s="145"/>
      <c r="T417" s="146"/>
      <c r="AT417" s="142" t="s">
        <v>138</v>
      </c>
      <c r="AU417" s="142" t="s">
        <v>84</v>
      </c>
      <c r="AV417" s="13" t="s">
        <v>84</v>
      </c>
      <c r="AW417" s="13" t="s">
        <v>36</v>
      </c>
      <c r="AX417" s="13" t="s">
        <v>82</v>
      </c>
      <c r="AY417" s="142" t="s">
        <v>126</v>
      </c>
    </row>
    <row r="418" spans="2:65" s="1" customFormat="1" ht="21.75" customHeight="1" collapsed="1">
      <c r="B418" s="119"/>
      <c r="C418" s="120" t="s">
        <v>8</v>
      </c>
      <c r="D418" s="120" t="s">
        <v>129</v>
      </c>
      <c r="E418" s="121" t="s">
        <v>320</v>
      </c>
      <c r="F418" s="122" t="s">
        <v>321</v>
      </c>
      <c r="G418" s="123" t="s">
        <v>148</v>
      </c>
      <c r="H418" s="124">
        <v>49.097999999999999</v>
      </c>
      <c r="I418" s="125"/>
      <c r="J418" s="125">
        <f>ROUND(I418*H418,2)</f>
        <v>0</v>
      </c>
      <c r="K418" s="122" t="s">
        <v>133</v>
      </c>
      <c r="L418" s="30"/>
      <c r="M418" s="126" t="s">
        <v>3</v>
      </c>
      <c r="N418" s="127" t="s">
        <v>48</v>
      </c>
      <c r="O418" s="128">
        <v>0.30599999999999999</v>
      </c>
      <c r="P418" s="128">
        <f>O418*H418</f>
        <v>15.023987999999999</v>
      </c>
      <c r="Q418" s="128">
        <v>0</v>
      </c>
      <c r="R418" s="128">
        <f>Q418*H418</f>
        <v>0</v>
      </c>
      <c r="S418" s="128">
        <v>0</v>
      </c>
      <c r="T418" s="129">
        <f>S418*H418</f>
        <v>0</v>
      </c>
      <c r="AR418" s="130" t="s">
        <v>134</v>
      </c>
      <c r="AT418" s="130" t="s">
        <v>129</v>
      </c>
      <c r="AU418" s="130" t="s">
        <v>84</v>
      </c>
      <c r="AY418" s="18" t="s">
        <v>126</v>
      </c>
      <c r="BE418" s="131">
        <f>IF(N418="základní",J418,0)</f>
        <v>0</v>
      </c>
      <c r="BF418" s="131">
        <f>IF(N418="snížená",J418,0)</f>
        <v>0</v>
      </c>
      <c r="BG418" s="131">
        <f>IF(N418="zákl. přenesená",J418,0)</f>
        <v>0</v>
      </c>
      <c r="BH418" s="131">
        <f>IF(N418="sníž. přenesená",J418,0)</f>
        <v>0</v>
      </c>
      <c r="BI418" s="131">
        <f>IF(N418="nulová",J418,0)</f>
        <v>0</v>
      </c>
      <c r="BJ418" s="18" t="s">
        <v>82</v>
      </c>
      <c r="BK418" s="131">
        <f>ROUND(I418*H418,2)</f>
        <v>0</v>
      </c>
      <c r="BL418" s="18" t="s">
        <v>134</v>
      </c>
      <c r="BM418" s="130" t="s">
        <v>322</v>
      </c>
    </row>
    <row r="419" spans="2:65" s="1" customFormat="1" hidden="1" outlineLevel="1">
      <c r="B419" s="30"/>
      <c r="D419" s="132" t="s">
        <v>136</v>
      </c>
      <c r="F419" s="133" t="s">
        <v>323</v>
      </c>
      <c r="L419" s="30"/>
      <c r="M419" s="134"/>
      <c r="T419" s="51"/>
      <c r="AT419" s="18" t="s">
        <v>136</v>
      </c>
      <c r="AU419" s="18" t="s">
        <v>84</v>
      </c>
    </row>
    <row r="420" spans="2:65" s="12" customFormat="1" hidden="1" outlineLevel="1">
      <c r="B420" s="135"/>
      <c r="D420" s="136" t="s">
        <v>138</v>
      </c>
      <c r="E420" s="137" t="s">
        <v>3</v>
      </c>
      <c r="F420" s="138" t="s">
        <v>139</v>
      </c>
      <c r="H420" s="137" t="s">
        <v>3</v>
      </c>
      <c r="L420" s="135"/>
      <c r="M420" s="139"/>
      <c r="T420" s="140"/>
      <c r="AT420" s="137" t="s">
        <v>138</v>
      </c>
      <c r="AU420" s="137" t="s">
        <v>84</v>
      </c>
      <c r="AV420" s="12" t="s">
        <v>82</v>
      </c>
      <c r="AW420" s="12" t="s">
        <v>36</v>
      </c>
      <c r="AX420" s="12" t="s">
        <v>77</v>
      </c>
      <c r="AY420" s="137" t="s">
        <v>126</v>
      </c>
    </row>
    <row r="421" spans="2:65" s="12" customFormat="1" hidden="1" outlineLevel="1">
      <c r="B421" s="135"/>
      <c r="D421" s="136" t="s">
        <v>138</v>
      </c>
      <c r="E421" s="137" t="s">
        <v>3</v>
      </c>
      <c r="F421" s="138" t="s">
        <v>140</v>
      </c>
      <c r="H421" s="137" t="s">
        <v>3</v>
      </c>
      <c r="L421" s="135"/>
      <c r="M421" s="139"/>
      <c r="T421" s="140"/>
      <c r="AT421" s="137" t="s">
        <v>138</v>
      </c>
      <c r="AU421" s="137" t="s">
        <v>84</v>
      </c>
      <c r="AV421" s="12" t="s">
        <v>82</v>
      </c>
      <c r="AW421" s="12" t="s">
        <v>36</v>
      </c>
      <c r="AX421" s="12" t="s">
        <v>77</v>
      </c>
      <c r="AY421" s="137" t="s">
        <v>126</v>
      </c>
    </row>
    <row r="422" spans="2:65" s="12" customFormat="1" hidden="1" outlineLevel="1">
      <c r="B422" s="135"/>
      <c r="D422" s="136" t="s">
        <v>138</v>
      </c>
      <c r="E422" s="137" t="s">
        <v>3</v>
      </c>
      <c r="F422" s="138" t="s">
        <v>165</v>
      </c>
      <c r="H422" s="137" t="s">
        <v>3</v>
      </c>
      <c r="L422" s="135"/>
      <c r="M422" s="139"/>
      <c r="T422" s="140"/>
      <c r="AT422" s="137" t="s">
        <v>138</v>
      </c>
      <c r="AU422" s="137" t="s">
        <v>84</v>
      </c>
      <c r="AV422" s="12" t="s">
        <v>82</v>
      </c>
      <c r="AW422" s="12" t="s">
        <v>36</v>
      </c>
      <c r="AX422" s="12" t="s">
        <v>77</v>
      </c>
      <c r="AY422" s="137" t="s">
        <v>126</v>
      </c>
    </row>
    <row r="423" spans="2:65" s="13" customFormat="1" ht="22.5" hidden="1" outlineLevel="1">
      <c r="B423" s="141"/>
      <c r="D423" s="136" t="s">
        <v>138</v>
      </c>
      <c r="E423" s="142" t="s">
        <v>3</v>
      </c>
      <c r="F423" s="143" t="s">
        <v>283</v>
      </c>
      <c r="H423" s="144">
        <v>15.206</v>
      </c>
      <c r="L423" s="141"/>
      <c r="M423" s="145"/>
      <c r="T423" s="146"/>
      <c r="AT423" s="142" t="s">
        <v>138</v>
      </c>
      <c r="AU423" s="142" t="s">
        <v>84</v>
      </c>
      <c r="AV423" s="13" t="s">
        <v>84</v>
      </c>
      <c r="AW423" s="13" t="s">
        <v>36</v>
      </c>
      <c r="AX423" s="13" t="s">
        <v>77</v>
      </c>
      <c r="AY423" s="142" t="s">
        <v>126</v>
      </c>
    </row>
    <row r="424" spans="2:65" s="12" customFormat="1" hidden="1" outlineLevel="1">
      <c r="B424" s="135"/>
      <c r="D424" s="136" t="s">
        <v>138</v>
      </c>
      <c r="E424" s="137" t="s">
        <v>3</v>
      </c>
      <c r="F424" s="138" t="s">
        <v>154</v>
      </c>
      <c r="H424" s="137" t="s">
        <v>3</v>
      </c>
      <c r="L424" s="135"/>
      <c r="M424" s="139"/>
      <c r="T424" s="140"/>
      <c r="AT424" s="137" t="s">
        <v>138</v>
      </c>
      <c r="AU424" s="137" t="s">
        <v>84</v>
      </c>
      <c r="AV424" s="12" t="s">
        <v>82</v>
      </c>
      <c r="AW424" s="12" t="s">
        <v>36</v>
      </c>
      <c r="AX424" s="12" t="s">
        <v>77</v>
      </c>
      <c r="AY424" s="137" t="s">
        <v>126</v>
      </c>
    </row>
    <row r="425" spans="2:65" s="12" customFormat="1" hidden="1" outlineLevel="1">
      <c r="B425" s="135"/>
      <c r="D425" s="136" t="s">
        <v>138</v>
      </c>
      <c r="E425" s="137" t="s">
        <v>3</v>
      </c>
      <c r="F425" s="138" t="s">
        <v>173</v>
      </c>
      <c r="H425" s="137" t="s">
        <v>3</v>
      </c>
      <c r="L425" s="135"/>
      <c r="M425" s="139"/>
      <c r="T425" s="140"/>
      <c r="AT425" s="137" t="s">
        <v>138</v>
      </c>
      <c r="AU425" s="137" t="s">
        <v>84</v>
      </c>
      <c r="AV425" s="12" t="s">
        <v>82</v>
      </c>
      <c r="AW425" s="12" t="s">
        <v>36</v>
      </c>
      <c r="AX425" s="12" t="s">
        <v>77</v>
      </c>
      <c r="AY425" s="137" t="s">
        <v>126</v>
      </c>
    </row>
    <row r="426" spans="2:65" s="13" customFormat="1" hidden="1" outlineLevel="1">
      <c r="B426" s="141"/>
      <c r="D426" s="136" t="s">
        <v>138</v>
      </c>
      <c r="E426" s="142" t="s">
        <v>3</v>
      </c>
      <c r="F426" s="143" t="s">
        <v>286</v>
      </c>
      <c r="H426" s="144">
        <v>7.4379999999999997</v>
      </c>
      <c r="L426" s="141"/>
      <c r="M426" s="145"/>
      <c r="T426" s="146"/>
      <c r="AT426" s="142" t="s">
        <v>138</v>
      </c>
      <c r="AU426" s="142" t="s">
        <v>84</v>
      </c>
      <c r="AV426" s="13" t="s">
        <v>84</v>
      </c>
      <c r="AW426" s="13" t="s">
        <v>36</v>
      </c>
      <c r="AX426" s="13" t="s">
        <v>77</v>
      </c>
      <c r="AY426" s="142" t="s">
        <v>126</v>
      </c>
    </row>
    <row r="427" spans="2:65" s="13" customFormat="1" hidden="1" outlineLevel="1">
      <c r="B427" s="141"/>
      <c r="D427" s="136" t="s">
        <v>138</v>
      </c>
      <c r="E427" s="142" t="s">
        <v>3</v>
      </c>
      <c r="F427" s="143" t="s">
        <v>287</v>
      </c>
      <c r="H427" s="144">
        <v>5.6189999999999998</v>
      </c>
      <c r="L427" s="141"/>
      <c r="M427" s="145"/>
      <c r="T427" s="146"/>
      <c r="AT427" s="142" t="s">
        <v>138</v>
      </c>
      <c r="AU427" s="142" t="s">
        <v>84</v>
      </c>
      <c r="AV427" s="13" t="s">
        <v>84</v>
      </c>
      <c r="AW427" s="13" t="s">
        <v>36</v>
      </c>
      <c r="AX427" s="13" t="s">
        <v>77</v>
      </c>
      <c r="AY427" s="142" t="s">
        <v>126</v>
      </c>
    </row>
    <row r="428" spans="2:65" s="12" customFormat="1" hidden="1" outlineLevel="1">
      <c r="B428" s="135"/>
      <c r="D428" s="136" t="s">
        <v>138</v>
      </c>
      <c r="E428" s="137" t="s">
        <v>3</v>
      </c>
      <c r="F428" s="138" t="s">
        <v>141</v>
      </c>
      <c r="H428" s="137" t="s">
        <v>3</v>
      </c>
      <c r="L428" s="135"/>
      <c r="M428" s="139"/>
      <c r="T428" s="140"/>
      <c r="AT428" s="137" t="s">
        <v>138</v>
      </c>
      <c r="AU428" s="137" t="s">
        <v>84</v>
      </c>
      <c r="AV428" s="12" t="s">
        <v>82</v>
      </c>
      <c r="AW428" s="12" t="s">
        <v>36</v>
      </c>
      <c r="AX428" s="12" t="s">
        <v>77</v>
      </c>
      <c r="AY428" s="137" t="s">
        <v>126</v>
      </c>
    </row>
    <row r="429" spans="2:65" s="12" customFormat="1" hidden="1" outlineLevel="1">
      <c r="B429" s="135"/>
      <c r="D429" s="136" t="s">
        <v>138</v>
      </c>
      <c r="E429" s="137" t="s">
        <v>3</v>
      </c>
      <c r="F429" s="138" t="s">
        <v>178</v>
      </c>
      <c r="H429" s="137" t="s">
        <v>3</v>
      </c>
      <c r="L429" s="135"/>
      <c r="M429" s="139"/>
      <c r="T429" s="140"/>
      <c r="AT429" s="137" t="s">
        <v>138</v>
      </c>
      <c r="AU429" s="137" t="s">
        <v>84</v>
      </c>
      <c r="AV429" s="12" t="s">
        <v>82</v>
      </c>
      <c r="AW429" s="12" t="s">
        <v>36</v>
      </c>
      <c r="AX429" s="12" t="s">
        <v>77</v>
      </c>
      <c r="AY429" s="137" t="s">
        <v>126</v>
      </c>
    </row>
    <row r="430" spans="2:65" s="13" customFormat="1" hidden="1" outlineLevel="1">
      <c r="B430" s="141"/>
      <c r="D430" s="136" t="s">
        <v>138</v>
      </c>
      <c r="E430" s="142" t="s">
        <v>3</v>
      </c>
      <c r="F430" s="143" t="s">
        <v>289</v>
      </c>
      <c r="H430" s="144">
        <v>7.4320000000000004</v>
      </c>
      <c r="L430" s="141"/>
      <c r="M430" s="145"/>
      <c r="T430" s="146"/>
      <c r="AT430" s="142" t="s">
        <v>138</v>
      </c>
      <c r="AU430" s="142" t="s">
        <v>84</v>
      </c>
      <c r="AV430" s="13" t="s">
        <v>84</v>
      </c>
      <c r="AW430" s="13" t="s">
        <v>36</v>
      </c>
      <c r="AX430" s="13" t="s">
        <v>77</v>
      </c>
      <c r="AY430" s="142" t="s">
        <v>126</v>
      </c>
    </row>
    <row r="431" spans="2:65" s="13" customFormat="1" hidden="1" outlineLevel="1">
      <c r="B431" s="141"/>
      <c r="D431" s="136" t="s">
        <v>138</v>
      </c>
      <c r="E431" s="142" t="s">
        <v>3</v>
      </c>
      <c r="F431" s="143" t="s">
        <v>290</v>
      </c>
      <c r="H431" s="144">
        <v>5.2709999999999999</v>
      </c>
      <c r="L431" s="141"/>
      <c r="M431" s="145"/>
      <c r="T431" s="146"/>
      <c r="AT431" s="142" t="s">
        <v>138</v>
      </c>
      <c r="AU431" s="142" t="s">
        <v>84</v>
      </c>
      <c r="AV431" s="13" t="s">
        <v>84</v>
      </c>
      <c r="AW431" s="13" t="s">
        <v>36</v>
      </c>
      <c r="AX431" s="13" t="s">
        <v>77</v>
      </c>
      <c r="AY431" s="142" t="s">
        <v>126</v>
      </c>
    </row>
    <row r="432" spans="2:65" s="12" customFormat="1" hidden="1" outlineLevel="1">
      <c r="B432" s="135"/>
      <c r="D432" s="136" t="s">
        <v>138</v>
      </c>
      <c r="E432" s="137" t="s">
        <v>3</v>
      </c>
      <c r="F432" s="138" t="s">
        <v>158</v>
      </c>
      <c r="H432" s="137" t="s">
        <v>3</v>
      </c>
      <c r="L432" s="135"/>
      <c r="M432" s="139"/>
      <c r="T432" s="140"/>
      <c r="AT432" s="137" t="s">
        <v>138</v>
      </c>
      <c r="AU432" s="137" t="s">
        <v>84</v>
      </c>
      <c r="AV432" s="12" t="s">
        <v>82</v>
      </c>
      <c r="AW432" s="12" t="s">
        <v>36</v>
      </c>
      <c r="AX432" s="12" t="s">
        <v>77</v>
      </c>
      <c r="AY432" s="137" t="s">
        <v>126</v>
      </c>
    </row>
    <row r="433" spans="2:65" s="12" customFormat="1" hidden="1" outlineLevel="1">
      <c r="B433" s="135"/>
      <c r="D433" s="136" t="s">
        <v>138</v>
      </c>
      <c r="E433" s="137" t="s">
        <v>3</v>
      </c>
      <c r="F433" s="138" t="s">
        <v>183</v>
      </c>
      <c r="H433" s="137" t="s">
        <v>3</v>
      </c>
      <c r="L433" s="135"/>
      <c r="M433" s="139"/>
      <c r="T433" s="140"/>
      <c r="AT433" s="137" t="s">
        <v>138</v>
      </c>
      <c r="AU433" s="137" t="s">
        <v>84</v>
      </c>
      <c r="AV433" s="12" t="s">
        <v>82</v>
      </c>
      <c r="AW433" s="12" t="s">
        <v>36</v>
      </c>
      <c r="AX433" s="12" t="s">
        <v>77</v>
      </c>
      <c r="AY433" s="137" t="s">
        <v>126</v>
      </c>
    </row>
    <row r="434" spans="2:65" s="13" customFormat="1" hidden="1" outlineLevel="1">
      <c r="B434" s="141"/>
      <c r="D434" s="136" t="s">
        <v>138</v>
      </c>
      <c r="E434" s="142" t="s">
        <v>3</v>
      </c>
      <c r="F434" s="143" t="s">
        <v>293</v>
      </c>
      <c r="H434" s="144">
        <v>8.1319999999999997</v>
      </c>
      <c r="L434" s="141"/>
      <c r="M434" s="145"/>
      <c r="T434" s="146"/>
      <c r="AT434" s="142" t="s">
        <v>138</v>
      </c>
      <c r="AU434" s="142" t="s">
        <v>84</v>
      </c>
      <c r="AV434" s="13" t="s">
        <v>84</v>
      </c>
      <c r="AW434" s="13" t="s">
        <v>36</v>
      </c>
      <c r="AX434" s="13" t="s">
        <v>77</v>
      </c>
      <c r="AY434" s="142" t="s">
        <v>126</v>
      </c>
    </row>
    <row r="435" spans="2:65" s="14" customFormat="1" hidden="1" outlineLevel="1">
      <c r="B435" s="147"/>
      <c r="D435" s="136" t="s">
        <v>138</v>
      </c>
      <c r="E435" s="148" t="s">
        <v>3</v>
      </c>
      <c r="F435" s="149" t="s">
        <v>143</v>
      </c>
      <c r="H435" s="150">
        <v>49.097999999999999</v>
      </c>
      <c r="L435" s="147"/>
      <c r="M435" s="151"/>
      <c r="T435" s="152"/>
      <c r="AT435" s="148" t="s">
        <v>138</v>
      </c>
      <c r="AU435" s="148" t="s">
        <v>84</v>
      </c>
      <c r="AV435" s="14" t="s">
        <v>134</v>
      </c>
      <c r="AW435" s="14" t="s">
        <v>36</v>
      </c>
      <c r="AX435" s="14" t="s">
        <v>82</v>
      </c>
      <c r="AY435" s="148" t="s">
        <v>126</v>
      </c>
    </row>
    <row r="436" spans="2:65" s="1" customFormat="1" ht="24.2" customHeight="1" collapsed="1">
      <c r="B436" s="119"/>
      <c r="C436" s="120" t="s">
        <v>324</v>
      </c>
      <c r="D436" s="120" t="s">
        <v>129</v>
      </c>
      <c r="E436" s="121" t="s">
        <v>325</v>
      </c>
      <c r="F436" s="122" t="s">
        <v>326</v>
      </c>
      <c r="G436" s="123" t="s">
        <v>148</v>
      </c>
      <c r="H436" s="124">
        <v>49.097999999999999</v>
      </c>
      <c r="I436" s="125"/>
      <c r="J436" s="125">
        <f>ROUND(I436*H436,2)</f>
        <v>0</v>
      </c>
      <c r="K436" s="122" t="s">
        <v>133</v>
      </c>
      <c r="L436" s="30"/>
      <c r="M436" s="126" t="s">
        <v>3</v>
      </c>
      <c r="N436" s="127" t="s">
        <v>48</v>
      </c>
      <c r="O436" s="128">
        <v>0.14099999999999999</v>
      </c>
      <c r="P436" s="128">
        <f>O436*H436</f>
        <v>6.9228179999999995</v>
      </c>
      <c r="Q436" s="128">
        <v>0</v>
      </c>
      <c r="R436" s="128">
        <f>Q436*H436</f>
        <v>0</v>
      </c>
      <c r="S436" s="128">
        <v>0</v>
      </c>
      <c r="T436" s="129">
        <f>S436*H436</f>
        <v>0</v>
      </c>
      <c r="AR436" s="130" t="s">
        <v>134</v>
      </c>
      <c r="AT436" s="130" t="s">
        <v>129</v>
      </c>
      <c r="AU436" s="130" t="s">
        <v>84</v>
      </c>
      <c r="AY436" s="18" t="s">
        <v>126</v>
      </c>
      <c r="BE436" s="131">
        <f>IF(N436="základní",J436,0)</f>
        <v>0</v>
      </c>
      <c r="BF436" s="131">
        <f>IF(N436="snížená",J436,0)</f>
        <v>0</v>
      </c>
      <c r="BG436" s="131">
        <f>IF(N436="zákl. přenesená",J436,0)</f>
        <v>0</v>
      </c>
      <c r="BH436" s="131">
        <f>IF(N436="sníž. přenesená",J436,0)</f>
        <v>0</v>
      </c>
      <c r="BI436" s="131">
        <f>IF(N436="nulová",J436,0)</f>
        <v>0</v>
      </c>
      <c r="BJ436" s="18" t="s">
        <v>82</v>
      </c>
      <c r="BK436" s="131">
        <f>ROUND(I436*H436,2)</f>
        <v>0</v>
      </c>
      <c r="BL436" s="18" t="s">
        <v>134</v>
      </c>
      <c r="BM436" s="130" t="s">
        <v>327</v>
      </c>
    </row>
    <row r="437" spans="2:65" s="1" customFormat="1" hidden="1" outlineLevel="1">
      <c r="B437" s="30"/>
      <c r="D437" s="132" t="s">
        <v>136</v>
      </c>
      <c r="F437" s="133" t="s">
        <v>328</v>
      </c>
      <c r="L437" s="30"/>
      <c r="M437" s="134"/>
      <c r="T437" s="51"/>
      <c r="AT437" s="18" t="s">
        <v>136</v>
      </c>
      <c r="AU437" s="18" t="s">
        <v>84</v>
      </c>
    </row>
    <row r="438" spans="2:65" s="12" customFormat="1" hidden="1" outlineLevel="1">
      <c r="B438" s="135"/>
      <c r="D438" s="136" t="s">
        <v>138</v>
      </c>
      <c r="E438" s="137" t="s">
        <v>3</v>
      </c>
      <c r="F438" s="138" t="s">
        <v>139</v>
      </c>
      <c r="H438" s="137" t="s">
        <v>3</v>
      </c>
      <c r="L438" s="135"/>
      <c r="M438" s="139"/>
      <c r="T438" s="140"/>
      <c r="AT438" s="137" t="s">
        <v>138</v>
      </c>
      <c r="AU438" s="137" t="s">
        <v>84</v>
      </c>
      <c r="AV438" s="12" t="s">
        <v>82</v>
      </c>
      <c r="AW438" s="12" t="s">
        <v>36</v>
      </c>
      <c r="AX438" s="12" t="s">
        <v>77</v>
      </c>
      <c r="AY438" s="137" t="s">
        <v>126</v>
      </c>
    </row>
    <row r="439" spans="2:65" s="12" customFormat="1" hidden="1" outlineLevel="1">
      <c r="B439" s="135"/>
      <c r="D439" s="136" t="s">
        <v>138</v>
      </c>
      <c r="E439" s="137" t="s">
        <v>3</v>
      </c>
      <c r="F439" s="138" t="s">
        <v>140</v>
      </c>
      <c r="H439" s="137" t="s">
        <v>3</v>
      </c>
      <c r="L439" s="135"/>
      <c r="M439" s="139"/>
      <c r="T439" s="140"/>
      <c r="AT439" s="137" t="s">
        <v>138</v>
      </c>
      <c r="AU439" s="137" t="s">
        <v>84</v>
      </c>
      <c r="AV439" s="12" t="s">
        <v>82</v>
      </c>
      <c r="AW439" s="12" t="s">
        <v>36</v>
      </c>
      <c r="AX439" s="12" t="s">
        <v>77</v>
      </c>
      <c r="AY439" s="137" t="s">
        <v>126</v>
      </c>
    </row>
    <row r="440" spans="2:65" s="12" customFormat="1" hidden="1" outlineLevel="1">
      <c r="B440" s="135"/>
      <c r="D440" s="136" t="s">
        <v>138</v>
      </c>
      <c r="E440" s="137" t="s">
        <v>3</v>
      </c>
      <c r="F440" s="138" t="s">
        <v>165</v>
      </c>
      <c r="H440" s="137" t="s">
        <v>3</v>
      </c>
      <c r="L440" s="135"/>
      <c r="M440" s="139"/>
      <c r="T440" s="140"/>
      <c r="AT440" s="137" t="s">
        <v>138</v>
      </c>
      <c r="AU440" s="137" t="s">
        <v>84</v>
      </c>
      <c r="AV440" s="12" t="s">
        <v>82</v>
      </c>
      <c r="AW440" s="12" t="s">
        <v>36</v>
      </c>
      <c r="AX440" s="12" t="s">
        <v>77</v>
      </c>
      <c r="AY440" s="137" t="s">
        <v>126</v>
      </c>
    </row>
    <row r="441" spans="2:65" s="13" customFormat="1" ht="22.5" hidden="1" outlineLevel="1">
      <c r="B441" s="141"/>
      <c r="D441" s="136" t="s">
        <v>138</v>
      </c>
      <c r="E441" s="142" t="s">
        <v>3</v>
      </c>
      <c r="F441" s="143" t="s">
        <v>283</v>
      </c>
      <c r="H441" s="144">
        <v>15.206</v>
      </c>
      <c r="L441" s="141"/>
      <c r="M441" s="145"/>
      <c r="T441" s="146"/>
      <c r="AT441" s="142" t="s">
        <v>138</v>
      </c>
      <c r="AU441" s="142" t="s">
        <v>84</v>
      </c>
      <c r="AV441" s="13" t="s">
        <v>84</v>
      </c>
      <c r="AW441" s="13" t="s">
        <v>36</v>
      </c>
      <c r="AX441" s="13" t="s">
        <v>77</v>
      </c>
      <c r="AY441" s="142" t="s">
        <v>126</v>
      </c>
    </row>
    <row r="442" spans="2:65" s="12" customFormat="1" hidden="1" outlineLevel="1">
      <c r="B442" s="135"/>
      <c r="D442" s="136" t="s">
        <v>138</v>
      </c>
      <c r="E442" s="137" t="s">
        <v>3</v>
      </c>
      <c r="F442" s="138" t="s">
        <v>154</v>
      </c>
      <c r="H442" s="137" t="s">
        <v>3</v>
      </c>
      <c r="L442" s="135"/>
      <c r="M442" s="139"/>
      <c r="T442" s="140"/>
      <c r="AT442" s="137" t="s">
        <v>138</v>
      </c>
      <c r="AU442" s="137" t="s">
        <v>84</v>
      </c>
      <c r="AV442" s="12" t="s">
        <v>82</v>
      </c>
      <c r="AW442" s="12" t="s">
        <v>36</v>
      </c>
      <c r="AX442" s="12" t="s">
        <v>77</v>
      </c>
      <c r="AY442" s="137" t="s">
        <v>126</v>
      </c>
    </row>
    <row r="443" spans="2:65" s="12" customFormat="1" hidden="1" outlineLevel="1">
      <c r="B443" s="135"/>
      <c r="D443" s="136" t="s">
        <v>138</v>
      </c>
      <c r="E443" s="137" t="s">
        <v>3</v>
      </c>
      <c r="F443" s="138" t="s">
        <v>173</v>
      </c>
      <c r="H443" s="137" t="s">
        <v>3</v>
      </c>
      <c r="L443" s="135"/>
      <c r="M443" s="139"/>
      <c r="T443" s="140"/>
      <c r="AT443" s="137" t="s">
        <v>138</v>
      </c>
      <c r="AU443" s="137" t="s">
        <v>84</v>
      </c>
      <c r="AV443" s="12" t="s">
        <v>82</v>
      </c>
      <c r="AW443" s="12" t="s">
        <v>36</v>
      </c>
      <c r="AX443" s="12" t="s">
        <v>77</v>
      </c>
      <c r="AY443" s="137" t="s">
        <v>126</v>
      </c>
    </row>
    <row r="444" spans="2:65" s="13" customFormat="1" hidden="1" outlineLevel="1">
      <c r="B444" s="141"/>
      <c r="D444" s="136" t="s">
        <v>138</v>
      </c>
      <c r="E444" s="142" t="s">
        <v>3</v>
      </c>
      <c r="F444" s="143" t="s">
        <v>286</v>
      </c>
      <c r="H444" s="144">
        <v>7.4379999999999997</v>
      </c>
      <c r="L444" s="141"/>
      <c r="M444" s="145"/>
      <c r="T444" s="146"/>
      <c r="AT444" s="142" t="s">
        <v>138</v>
      </c>
      <c r="AU444" s="142" t="s">
        <v>84</v>
      </c>
      <c r="AV444" s="13" t="s">
        <v>84</v>
      </c>
      <c r="AW444" s="13" t="s">
        <v>36</v>
      </c>
      <c r="AX444" s="13" t="s">
        <v>77</v>
      </c>
      <c r="AY444" s="142" t="s">
        <v>126</v>
      </c>
    </row>
    <row r="445" spans="2:65" s="13" customFormat="1" hidden="1" outlineLevel="1">
      <c r="B445" s="141"/>
      <c r="D445" s="136" t="s">
        <v>138</v>
      </c>
      <c r="E445" s="142" t="s">
        <v>3</v>
      </c>
      <c r="F445" s="143" t="s">
        <v>287</v>
      </c>
      <c r="H445" s="144">
        <v>5.6189999999999998</v>
      </c>
      <c r="L445" s="141"/>
      <c r="M445" s="145"/>
      <c r="T445" s="146"/>
      <c r="AT445" s="142" t="s">
        <v>138</v>
      </c>
      <c r="AU445" s="142" t="s">
        <v>84</v>
      </c>
      <c r="AV445" s="13" t="s">
        <v>84</v>
      </c>
      <c r="AW445" s="13" t="s">
        <v>36</v>
      </c>
      <c r="AX445" s="13" t="s">
        <v>77</v>
      </c>
      <c r="AY445" s="142" t="s">
        <v>126</v>
      </c>
    </row>
    <row r="446" spans="2:65" s="12" customFormat="1" hidden="1" outlineLevel="1">
      <c r="B446" s="135"/>
      <c r="D446" s="136" t="s">
        <v>138</v>
      </c>
      <c r="E446" s="137" t="s">
        <v>3</v>
      </c>
      <c r="F446" s="138" t="s">
        <v>141</v>
      </c>
      <c r="H446" s="137" t="s">
        <v>3</v>
      </c>
      <c r="L446" s="135"/>
      <c r="M446" s="139"/>
      <c r="T446" s="140"/>
      <c r="AT446" s="137" t="s">
        <v>138</v>
      </c>
      <c r="AU446" s="137" t="s">
        <v>84</v>
      </c>
      <c r="AV446" s="12" t="s">
        <v>82</v>
      </c>
      <c r="AW446" s="12" t="s">
        <v>36</v>
      </c>
      <c r="AX446" s="12" t="s">
        <v>77</v>
      </c>
      <c r="AY446" s="137" t="s">
        <v>126</v>
      </c>
    </row>
    <row r="447" spans="2:65" s="12" customFormat="1" hidden="1" outlineLevel="1">
      <c r="B447" s="135"/>
      <c r="D447" s="136" t="s">
        <v>138</v>
      </c>
      <c r="E447" s="137" t="s">
        <v>3</v>
      </c>
      <c r="F447" s="138" t="s">
        <v>178</v>
      </c>
      <c r="H447" s="137" t="s">
        <v>3</v>
      </c>
      <c r="L447" s="135"/>
      <c r="M447" s="139"/>
      <c r="T447" s="140"/>
      <c r="AT447" s="137" t="s">
        <v>138</v>
      </c>
      <c r="AU447" s="137" t="s">
        <v>84</v>
      </c>
      <c r="AV447" s="12" t="s">
        <v>82</v>
      </c>
      <c r="AW447" s="12" t="s">
        <v>36</v>
      </c>
      <c r="AX447" s="12" t="s">
        <v>77</v>
      </c>
      <c r="AY447" s="137" t="s">
        <v>126</v>
      </c>
    </row>
    <row r="448" spans="2:65" s="13" customFormat="1" hidden="1" outlineLevel="1">
      <c r="B448" s="141"/>
      <c r="D448" s="136" t="s">
        <v>138</v>
      </c>
      <c r="E448" s="142" t="s">
        <v>3</v>
      </c>
      <c r="F448" s="143" t="s">
        <v>289</v>
      </c>
      <c r="H448" s="144">
        <v>7.4320000000000004</v>
      </c>
      <c r="L448" s="141"/>
      <c r="M448" s="145"/>
      <c r="T448" s="146"/>
      <c r="AT448" s="142" t="s">
        <v>138</v>
      </c>
      <c r="AU448" s="142" t="s">
        <v>84</v>
      </c>
      <c r="AV448" s="13" t="s">
        <v>84</v>
      </c>
      <c r="AW448" s="13" t="s">
        <v>36</v>
      </c>
      <c r="AX448" s="13" t="s">
        <v>77</v>
      </c>
      <c r="AY448" s="142" t="s">
        <v>126</v>
      </c>
    </row>
    <row r="449" spans="2:65" s="13" customFormat="1" hidden="1" outlineLevel="1">
      <c r="B449" s="141"/>
      <c r="D449" s="136" t="s">
        <v>138</v>
      </c>
      <c r="E449" s="142" t="s">
        <v>3</v>
      </c>
      <c r="F449" s="143" t="s">
        <v>290</v>
      </c>
      <c r="H449" s="144">
        <v>5.2709999999999999</v>
      </c>
      <c r="L449" s="141"/>
      <c r="M449" s="145"/>
      <c r="T449" s="146"/>
      <c r="AT449" s="142" t="s">
        <v>138</v>
      </c>
      <c r="AU449" s="142" t="s">
        <v>84</v>
      </c>
      <c r="AV449" s="13" t="s">
        <v>84</v>
      </c>
      <c r="AW449" s="13" t="s">
        <v>36</v>
      </c>
      <c r="AX449" s="13" t="s">
        <v>77</v>
      </c>
      <c r="AY449" s="142" t="s">
        <v>126</v>
      </c>
    </row>
    <row r="450" spans="2:65" s="12" customFormat="1" hidden="1" outlineLevel="1">
      <c r="B450" s="135"/>
      <c r="D450" s="136" t="s">
        <v>138</v>
      </c>
      <c r="E450" s="137" t="s">
        <v>3</v>
      </c>
      <c r="F450" s="138" t="s">
        <v>158</v>
      </c>
      <c r="H450" s="137" t="s">
        <v>3</v>
      </c>
      <c r="L450" s="135"/>
      <c r="M450" s="139"/>
      <c r="T450" s="140"/>
      <c r="AT450" s="137" t="s">
        <v>138</v>
      </c>
      <c r="AU450" s="137" t="s">
        <v>84</v>
      </c>
      <c r="AV450" s="12" t="s">
        <v>82</v>
      </c>
      <c r="AW450" s="12" t="s">
        <v>36</v>
      </c>
      <c r="AX450" s="12" t="s">
        <v>77</v>
      </c>
      <c r="AY450" s="137" t="s">
        <v>126</v>
      </c>
    </row>
    <row r="451" spans="2:65" s="12" customFormat="1" hidden="1" outlineLevel="1">
      <c r="B451" s="135"/>
      <c r="D451" s="136" t="s">
        <v>138</v>
      </c>
      <c r="E451" s="137" t="s">
        <v>3</v>
      </c>
      <c r="F451" s="138" t="s">
        <v>183</v>
      </c>
      <c r="H451" s="137" t="s">
        <v>3</v>
      </c>
      <c r="L451" s="135"/>
      <c r="M451" s="139"/>
      <c r="T451" s="140"/>
      <c r="AT451" s="137" t="s">
        <v>138</v>
      </c>
      <c r="AU451" s="137" t="s">
        <v>84</v>
      </c>
      <c r="AV451" s="12" t="s">
        <v>82</v>
      </c>
      <c r="AW451" s="12" t="s">
        <v>36</v>
      </c>
      <c r="AX451" s="12" t="s">
        <v>77</v>
      </c>
      <c r="AY451" s="137" t="s">
        <v>126</v>
      </c>
    </row>
    <row r="452" spans="2:65" s="13" customFormat="1" hidden="1" outlineLevel="1">
      <c r="B452" s="141"/>
      <c r="D452" s="136" t="s">
        <v>138</v>
      </c>
      <c r="E452" s="142" t="s">
        <v>3</v>
      </c>
      <c r="F452" s="143" t="s">
        <v>293</v>
      </c>
      <c r="H452" s="144">
        <v>8.1319999999999997</v>
      </c>
      <c r="L452" s="141"/>
      <c r="M452" s="145"/>
      <c r="T452" s="146"/>
      <c r="AT452" s="142" t="s">
        <v>138</v>
      </c>
      <c r="AU452" s="142" t="s">
        <v>84</v>
      </c>
      <c r="AV452" s="13" t="s">
        <v>84</v>
      </c>
      <c r="AW452" s="13" t="s">
        <v>36</v>
      </c>
      <c r="AX452" s="13" t="s">
        <v>77</v>
      </c>
      <c r="AY452" s="142" t="s">
        <v>126</v>
      </c>
    </row>
    <row r="453" spans="2:65" s="14" customFormat="1" hidden="1" outlineLevel="1">
      <c r="B453" s="147"/>
      <c r="D453" s="136" t="s">
        <v>138</v>
      </c>
      <c r="E453" s="148" t="s">
        <v>3</v>
      </c>
      <c r="F453" s="149" t="s">
        <v>143</v>
      </c>
      <c r="H453" s="150">
        <v>49.097999999999999</v>
      </c>
      <c r="L453" s="147"/>
      <c r="M453" s="151"/>
      <c r="T453" s="152"/>
      <c r="AT453" s="148" t="s">
        <v>138</v>
      </c>
      <c r="AU453" s="148" t="s">
        <v>84</v>
      </c>
      <c r="AV453" s="14" t="s">
        <v>134</v>
      </c>
      <c r="AW453" s="14" t="s">
        <v>36</v>
      </c>
      <c r="AX453" s="14" t="s">
        <v>82</v>
      </c>
      <c r="AY453" s="148" t="s">
        <v>126</v>
      </c>
    </row>
    <row r="454" spans="2:65" s="1" customFormat="1" ht="44.25" customHeight="1" collapsed="1">
      <c r="B454" s="119"/>
      <c r="C454" s="120" t="s">
        <v>329</v>
      </c>
      <c r="D454" s="120" t="s">
        <v>129</v>
      </c>
      <c r="E454" s="121" t="s">
        <v>330</v>
      </c>
      <c r="F454" s="122" t="s">
        <v>331</v>
      </c>
      <c r="G454" s="123" t="s">
        <v>148</v>
      </c>
      <c r="H454" s="124">
        <v>49.097999999999999</v>
      </c>
      <c r="I454" s="125"/>
      <c r="J454" s="125">
        <f>ROUND(I454*H454,2)</f>
        <v>0</v>
      </c>
      <c r="K454" s="122" t="s">
        <v>133</v>
      </c>
      <c r="L454" s="30"/>
      <c r="M454" s="126" t="s">
        <v>3</v>
      </c>
      <c r="N454" s="127" t="s">
        <v>48</v>
      </c>
      <c r="O454" s="128">
        <v>0.16200000000000001</v>
      </c>
      <c r="P454" s="128">
        <f>O454*H454</f>
        <v>7.9538760000000002</v>
      </c>
      <c r="Q454" s="128">
        <v>0</v>
      </c>
      <c r="R454" s="128">
        <f>Q454*H454</f>
        <v>0</v>
      </c>
      <c r="S454" s="128">
        <v>3.5000000000000003E-2</v>
      </c>
      <c r="T454" s="129">
        <f>S454*H454</f>
        <v>1.7184300000000001</v>
      </c>
      <c r="AR454" s="130" t="s">
        <v>134</v>
      </c>
      <c r="AT454" s="130" t="s">
        <v>129</v>
      </c>
      <c r="AU454" s="130" t="s">
        <v>84</v>
      </c>
      <c r="AY454" s="18" t="s">
        <v>126</v>
      </c>
      <c r="BE454" s="131">
        <f>IF(N454="základní",J454,0)</f>
        <v>0</v>
      </c>
      <c r="BF454" s="131">
        <f>IF(N454="snížená",J454,0)</f>
        <v>0</v>
      </c>
      <c r="BG454" s="131">
        <f>IF(N454="zákl. přenesená",J454,0)</f>
        <v>0</v>
      </c>
      <c r="BH454" s="131">
        <f>IF(N454="sníž. přenesená",J454,0)</f>
        <v>0</v>
      </c>
      <c r="BI454" s="131">
        <f>IF(N454="nulová",J454,0)</f>
        <v>0</v>
      </c>
      <c r="BJ454" s="18" t="s">
        <v>82</v>
      </c>
      <c r="BK454" s="131">
        <f>ROUND(I454*H454,2)</f>
        <v>0</v>
      </c>
      <c r="BL454" s="18" t="s">
        <v>134</v>
      </c>
      <c r="BM454" s="130" t="s">
        <v>332</v>
      </c>
    </row>
    <row r="455" spans="2:65" s="1" customFormat="1" hidden="1" outlineLevel="1">
      <c r="B455" s="30"/>
      <c r="D455" s="132" t="s">
        <v>136</v>
      </c>
      <c r="F455" s="133" t="s">
        <v>333</v>
      </c>
      <c r="L455" s="30"/>
      <c r="M455" s="134"/>
      <c r="T455" s="51"/>
      <c r="AT455" s="18" t="s">
        <v>136</v>
      </c>
      <c r="AU455" s="18" t="s">
        <v>84</v>
      </c>
    </row>
    <row r="456" spans="2:65" s="12" customFormat="1" hidden="1" outlineLevel="1">
      <c r="B456" s="135"/>
      <c r="D456" s="136" t="s">
        <v>138</v>
      </c>
      <c r="E456" s="137" t="s">
        <v>3</v>
      </c>
      <c r="F456" s="138" t="s">
        <v>139</v>
      </c>
      <c r="H456" s="137" t="s">
        <v>3</v>
      </c>
      <c r="L456" s="135"/>
      <c r="M456" s="139"/>
      <c r="T456" s="140"/>
      <c r="AT456" s="137" t="s">
        <v>138</v>
      </c>
      <c r="AU456" s="137" t="s">
        <v>84</v>
      </c>
      <c r="AV456" s="12" t="s">
        <v>82</v>
      </c>
      <c r="AW456" s="12" t="s">
        <v>36</v>
      </c>
      <c r="AX456" s="12" t="s">
        <v>77</v>
      </c>
      <c r="AY456" s="137" t="s">
        <v>126</v>
      </c>
    </row>
    <row r="457" spans="2:65" s="12" customFormat="1" hidden="1" outlineLevel="1">
      <c r="B457" s="135"/>
      <c r="D457" s="136" t="s">
        <v>138</v>
      </c>
      <c r="E457" s="137" t="s">
        <v>3</v>
      </c>
      <c r="F457" s="138" t="s">
        <v>140</v>
      </c>
      <c r="H457" s="137" t="s">
        <v>3</v>
      </c>
      <c r="L457" s="135"/>
      <c r="M457" s="139"/>
      <c r="T457" s="140"/>
      <c r="AT457" s="137" t="s">
        <v>138</v>
      </c>
      <c r="AU457" s="137" t="s">
        <v>84</v>
      </c>
      <c r="AV457" s="12" t="s">
        <v>82</v>
      </c>
      <c r="AW457" s="12" t="s">
        <v>36</v>
      </c>
      <c r="AX457" s="12" t="s">
        <v>77</v>
      </c>
      <c r="AY457" s="137" t="s">
        <v>126</v>
      </c>
    </row>
    <row r="458" spans="2:65" s="12" customFormat="1" hidden="1" outlineLevel="1">
      <c r="B458" s="135"/>
      <c r="D458" s="136" t="s">
        <v>138</v>
      </c>
      <c r="E458" s="137" t="s">
        <v>3</v>
      </c>
      <c r="F458" s="138" t="s">
        <v>165</v>
      </c>
      <c r="H458" s="137" t="s">
        <v>3</v>
      </c>
      <c r="L458" s="135"/>
      <c r="M458" s="139"/>
      <c r="T458" s="140"/>
      <c r="AT458" s="137" t="s">
        <v>138</v>
      </c>
      <c r="AU458" s="137" t="s">
        <v>84</v>
      </c>
      <c r="AV458" s="12" t="s">
        <v>82</v>
      </c>
      <c r="AW458" s="12" t="s">
        <v>36</v>
      </c>
      <c r="AX458" s="12" t="s">
        <v>77</v>
      </c>
      <c r="AY458" s="137" t="s">
        <v>126</v>
      </c>
    </row>
    <row r="459" spans="2:65" s="13" customFormat="1" ht="22.5" hidden="1" outlineLevel="1">
      <c r="B459" s="141"/>
      <c r="D459" s="136" t="s">
        <v>138</v>
      </c>
      <c r="E459" s="142" t="s">
        <v>3</v>
      </c>
      <c r="F459" s="143" t="s">
        <v>283</v>
      </c>
      <c r="H459" s="144">
        <v>15.206</v>
      </c>
      <c r="L459" s="141"/>
      <c r="M459" s="145"/>
      <c r="T459" s="146"/>
      <c r="AT459" s="142" t="s">
        <v>138</v>
      </c>
      <c r="AU459" s="142" t="s">
        <v>84</v>
      </c>
      <c r="AV459" s="13" t="s">
        <v>84</v>
      </c>
      <c r="AW459" s="13" t="s">
        <v>36</v>
      </c>
      <c r="AX459" s="13" t="s">
        <v>77</v>
      </c>
      <c r="AY459" s="142" t="s">
        <v>126</v>
      </c>
    </row>
    <row r="460" spans="2:65" s="12" customFormat="1" hidden="1" outlineLevel="1">
      <c r="B460" s="135"/>
      <c r="D460" s="136" t="s">
        <v>138</v>
      </c>
      <c r="E460" s="137" t="s">
        <v>3</v>
      </c>
      <c r="F460" s="138" t="s">
        <v>154</v>
      </c>
      <c r="H460" s="137" t="s">
        <v>3</v>
      </c>
      <c r="L460" s="135"/>
      <c r="M460" s="139"/>
      <c r="T460" s="140"/>
      <c r="AT460" s="137" t="s">
        <v>138</v>
      </c>
      <c r="AU460" s="137" t="s">
        <v>84</v>
      </c>
      <c r="AV460" s="12" t="s">
        <v>82</v>
      </c>
      <c r="AW460" s="12" t="s">
        <v>36</v>
      </c>
      <c r="AX460" s="12" t="s">
        <v>77</v>
      </c>
      <c r="AY460" s="137" t="s">
        <v>126</v>
      </c>
    </row>
    <row r="461" spans="2:65" s="12" customFormat="1" hidden="1" outlineLevel="1">
      <c r="B461" s="135"/>
      <c r="D461" s="136" t="s">
        <v>138</v>
      </c>
      <c r="E461" s="137" t="s">
        <v>3</v>
      </c>
      <c r="F461" s="138" t="s">
        <v>173</v>
      </c>
      <c r="H461" s="137" t="s">
        <v>3</v>
      </c>
      <c r="L461" s="135"/>
      <c r="M461" s="139"/>
      <c r="T461" s="140"/>
      <c r="AT461" s="137" t="s">
        <v>138</v>
      </c>
      <c r="AU461" s="137" t="s">
        <v>84</v>
      </c>
      <c r="AV461" s="12" t="s">
        <v>82</v>
      </c>
      <c r="AW461" s="12" t="s">
        <v>36</v>
      </c>
      <c r="AX461" s="12" t="s">
        <v>77</v>
      </c>
      <c r="AY461" s="137" t="s">
        <v>126</v>
      </c>
    </row>
    <row r="462" spans="2:65" s="13" customFormat="1" hidden="1" outlineLevel="1">
      <c r="B462" s="141"/>
      <c r="D462" s="136" t="s">
        <v>138</v>
      </c>
      <c r="E462" s="142" t="s">
        <v>3</v>
      </c>
      <c r="F462" s="143" t="s">
        <v>286</v>
      </c>
      <c r="H462" s="144">
        <v>7.4379999999999997</v>
      </c>
      <c r="L462" s="141"/>
      <c r="M462" s="145"/>
      <c r="T462" s="146"/>
      <c r="AT462" s="142" t="s">
        <v>138</v>
      </c>
      <c r="AU462" s="142" t="s">
        <v>84</v>
      </c>
      <c r="AV462" s="13" t="s">
        <v>84</v>
      </c>
      <c r="AW462" s="13" t="s">
        <v>36</v>
      </c>
      <c r="AX462" s="13" t="s">
        <v>77</v>
      </c>
      <c r="AY462" s="142" t="s">
        <v>126</v>
      </c>
    </row>
    <row r="463" spans="2:65" s="13" customFormat="1" hidden="1" outlineLevel="1">
      <c r="B463" s="141"/>
      <c r="D463" s="136" t="s">
        <v>138</v>
      </c>
      <c r="E463" s="142" t="s">
        <v>3</v>
      </c>
      <c r="F463" s="143" t="s">
        <v>287</v>
      </c>
      <c r="H463" s="144">
        <v>5.6189999999999998</v>
      </c>
      <c r="L463" s="141"/>
      <c r="M463" s="145"/>
      <c r="T463" s="146"/>
      <c r="AT463" s="142" t="s">
        <v>138</v>
      </c>
      <c r="AU463" s="142" t="s">
        <v>84</v>
      </c>
      <c r="AV463" s="13" t="s">
        <v>84</v>
      </c>
      <c r="AW463" s="13" t="s">
        <v>36</v>
      </c>
      <c r="AX463" s="13" t="s">
        <v>77</v>
      </c>
      <c r="AY463" s="142" t="s">
        <v>126</v>
      </c>
    </row>
    <row r="464" spans="2:65" s="12" customFormat="1" hidden="1" outlineLevel="1">
      <c r="B464" s="135"/>
      <c r="D464" s="136" t="s">
        <v>138</v>
      </c>
      <c r="E464" s="137" t="s">
        <v>3</v>
      </c>
      <c r="F464" s="138" t="s">
        <v>141</v>
      </c>
      <c r="H464" s="137" t="s">
        <v>3</v>
      </c>
      <c r="L464" s="135"/>
      <c r="M464" s="139"/>
      <c r="T464" s="140"/>
      <c r="AT464" s="137" t="s">
        <v>138</v>
      </c>
      <c r="AU464" s="137" t="s">
        <v>84</v>
      </c>
      <c r="AV464" s="12" t="s">
        <v>82</v>
      </c>
      <c r="AW464" s="12" t="s">
        <v>36</v>
      </c>
      <c r="AX464" s="12" t="s">
        <v>77</v>
      </c>
      <c r="AY464" s="137" t="s">
        <v>126</v>
      </c>
    </row>
    <row r="465" spans="2:65" s="12" customFormat="1" hidden="1" outlineLevel="1">
      <c r="B465" s="135"/>
      <c r="D465" s="136" t="s">
        <v>138</v>
      </c>
      <c r="E465" s="137" t="s">
        <v>3</v>
      </c>
      <c r="F465" s="138" t="s">
        <v>178</v>
      </c>
      <c r="H465" s="137" t="s">
        <v>3</v>
      </c>
      <c r="L465" s="135"/>
      <c r="M465" s="139"/>
      <c r="T465" s="140"/>
      <c r="AT465" s="137" t="s">
        <v>138</v>
      </c>
      <c r="AU465" s="137" t="s">
        <v>84</v>
      </c>
      <c r="AV465" s="12" t="s">
        <v>82</v>
      </c>
      <c r="AW465" s="12" t="s">
        <v>36</v>
      </c>
      <c r="AX465" s="12" t="s">
        <v>77</v>
      </c>
      <c r="AY465" s="137" t="s">
        <v>126</v>
      </c>
    </row>
    <row r="466" spans="2:65" s="13" customFormat="1" hidden="1" outlineLevel="1">
      <c r="B466" s="141"/>
      <c r="D466" s="136" t="s">
        <v>138</v>
      </c>
      <c r="E466" s="142" t="s">
        <v>3</v>
      </c>
      <c r="F466" s="143" t="s">
        <v>289</v>
      </c>
      <c r="H466" s="144">
        <v>7.4320000000000004</v>
      </c>
      <c r="L466" s="141"/>
      <c r="M466" s="145"/>
      <c r="T466" s="146"/>
      <c r="AT466" s="142" t="s">
        <v>138</v>
      </c>
      <c r="AU466" s="142" t="s">
        <v>84</v>
      </c>
      <c r="AV466" s="13" t="s">
        <v>84</v>
      </c>
      <c r="AW466" s="13" t="s">
        <v>36</v>
      </c>
      <c r="AX466" s="13" t="s">
        <v>77</v>
      </c>
      <c r="AY466" s="142" t="s">
        <v>126</v>
      </c>
    </row>
    <row r="467" spans="2:65" s="13" customFormat="1" hidden="1" outlineLevel="1">
      <c r="B467" s="141"/>
      <c r="D467" s="136" t="s">
        <v>138</v>
      </c>
      <c r="E467" s="142" t="s">
        <v>3</v>
      </c>
      <c r="F467" s="143" t="s">
        <v>290</v>
      </c>
      <c r="H467" s="144">
        <v>5.2709999999999999</v>
      </c>
      <c r="L467" s="141"/>
      <c r="M467" s="145"/>
      <c r="T467" s="146"/>
      <c r="AT467" s="142" t="s">
        <v>138</v>
      </c>
      <c r="AU467" s="142" t="s">
        <v>84</v>
      </c>
      <c r="AV467" s="13" t="s">
        <v>84</v>
      </c>
      <c r="AW467" s="13" t="s">
        <v>36</v>
      </c>
      <c r="AX467" s="13" t="s">
        <v>77</v>
      </c>
      <c r="AY467" s="142" t="s">
        <v>126</v>
      </c>
    </row>
    <row r="468" spans="2:65" s="12" customFormat="1" hidden="1" outlineLevel="1">
      <c r="B468" s="135"/>
      <c r="D468" s="136" t="s">
        <v>138</v>
      </c>
      <c r="E468" s="137" t="s">
        <v>3</v>
      </c>
      <c r="F468" s="138" t="s">
        <v>158</v>
      </c>
      <c r="H468" s="137" t="s">
        <v>3</v>
      </c>
      <c r="L468" s="135"/>
      <c r="M468" s="139"/>
      <c r="T468" s="140"/>
      <c r="AT468" s="137" t="s">
        <v>138</v>
      </c>
      <c r="AU468" s="137" t="s">
        <v>84</v>
      </c>
      <c r="AV468" s="12" t="s">
        <v>82</v>
      </c>
      <c r="AW468" s="12" t="s">
        <v>36</v>
      </c>
      <c r="AX468" s="12" t="s">
        <v>77</v>
      </c>
      <c r="AY468" s="137" t="s">
        <v>126</v>
      </c>
    </row>
    <row r="469" spans="2:65" s="12" customFormat="1" hidden="1" outlineLevel="1">
      <c r="B469" s="135"/>
      <c r="D469" s="136" t="s">
        <v>138</v>
      </c>
      <c r="E469" s="137" t="s">
        <v>3</v>
      </c>
      <c r="F469" s="138" t="s">
        <v>183</v>
      </c>
      <c r="H469" s="137" t="s">
        <v>3</v>
      </c>
      <c r="L469" s="135"/>
      <c r="M469" s="139"/>
      <c r="T469" s="140"/>
      <c r="AT469" s="137" t="s">
        <v>138</v>
      </c>
      <c r="AU469" s="137" t="s">
        <v>84</v>
      </c>
      <c r="AV469" s="12" t="s">
        <v>82</v>
      </c>
      <c r="AW469" s="12" t="s">
        <v>36</v>
      </c>
      <c r="AX469" s="12" t="s">
        <v>77</v>
      </c>
      <c r="AY469" s="137" t="s">
        <v>126</v>
      </c>
    </row>
    <row r="470" spans="2:65" s="13" customFormat="1" hidden="1" outlineLevel="1">
      <c r="B470" s="141"/>
      <c r="D470" s="136" t="s">
        <v>138</v>
      </c>
      <c r="E470" s="142" t="s">
        <v>3</v>
      </c>
      <c r="F470" s="143" t="s">
        <v>293</v>
      </c>
      <c r="H470" s="144">
        <v>8.1319999999999997</v>
      </c>
      <c r="L470" s="141"/>
      <c r="M470" s="145"/>
      <c r="T470" s="146"/>
      <c r="AT470" s="142" t="s">
        <v>138</v>
      </c>
      <c r="AU470" s="142" t="s">
        <v>84</v>
      </c>
      <c r="AV470" s="13" t="s">
        <v>84</v>
      </c>
      <c r="AW470" s="13" t="s">
        <v>36</v>
      </c>
      <c r="AX470" s="13" t="s">
        <v>77</v>
      </c>
      <c r="AY470" s="142" t="s">
        <v>126</v>
      </c>
    </row>
    <row r="471" spans="2:65" s="14" customFormat="1" hidden="1" outlineLevel="1">
      <c r="B471" s="147"/>
      <c r="D471" s="136" t="s">
        <v>138</v>
      </c>
      <c r="E471" s="148" t="s">
        <v>3</v>
      </c>
      <c r="F471" s="149" t="s">
        <v>143</v>
      </c>
      <c r="H471" s="150">
        <v>49.097999999999999</v>
      </c>
      <c r="L471" s="147"/>
      <c r="M471" s="151"/>
      <c r="T471" s="152"/>
      <c r="AT471" s="148" t="s">
        <v>138</v>
      </c>
      <c r="AU471" s="148" t="s">
        <v>84</v>
      </c>
      <c r="AV471" s="14" t="s">
        <v>134</v>
      </c>
      <c r="AW471" s="14" t="s">
        <v>36</v>
      </c>
      <c r="AX471" s="14" t="s">
        <v>82</v>
      </c>
      <c r="AY471" s="148" t="s">
        <v>126</v>
      </c>
    </row>
    <row r="472" spans="2:65" s="1" customFormat="1" ht="24.2" customHeight="1" collapsed="1">
      <c r="B472" s="119"/>
      <c r="C472" s="120" t="s">
        <v>334</v>
      </c>
      <c r="D472" s="120" t="s">
        <v>129</v>
      </c>
      <c r="E472" s="121" t="s">
        <v>335</v>
      </c>
      <c r="F472" s="122" t="s">
        <v>336</v>
      </c>
      <c r="G472" s="123" t="s">
        <v>148</v>
      </c>
      <c r="H472" s="124">
        <v>14</v>
      </c>
      <c r="I472" s="125"/>
      <c r="J472" s="125">
        <f>ROUND(I472*H472,2)</f>
        <v>0</v>
      </c>
      <c r="K472" s="122" t="s">
        <v>133</v>
      </c>
      <c r="L472" s="30"/>
      <c r="M472" s="126" t="s">
        <v>3</v>
      </c>
      <c r="N472" s="127" t="s">
        <v>48</v>
      </c>
      <c r="O472" s="128">
        <v>1.105</v>
      </c>
      <c r="P472" s="128">
        <f>O472*H472</f>
        <v>15.469999999999999</v>
      </c>
      <c r="Q472" s="128">
        <v>0</v>
      </c>
      <c r="R472" s="128">
        <f>Q472*H472</f>
        <v>0</v>
      </c>
      <c r="S472" s="128">
        <v>6.5000000000000002E-2</v>
      </c>
      <c r="T472" s="129">
        <f>S472*H472</f>
        <v>0.91</v>
      </c>
      <c r="AR472" s="130" t="s">
        <v>134</v>
      </c>
      <c r="AT472" s="130" t="s">
        <v>129</v>
      </c>
      <c r="AU472" s="130" t="s">
        <v>84</v>
      </c>
      <c r="AY472" s="18" t="s">
        <v>126</v>
      </c>
      <c r="BE472" s="131">
        <f>IF(N472="základní",J472,0)</f>
        <v>0</v>
      </c>
      <c r="BF472" s="131">
        <f>IF(N472="snížená",J472,0)</f>
        <v>0</v>
      </c>
      <c r="BG472" s="131">
        <f>IF(N472="zákl. přenesená",J472,0)</f>
        <v>0</v>
      </c>
      <c r="BH472" s="131">
        <f>IF(N472="sníž. přenesená",J472,0)</f>
        <v>0</v>
      </c>
      <c r="BI472" s="131">
        <f>IF(N472="nulová",J472,0)</f>
        <v>0</v>
      </c>
      <c r="BJ472" s="18" t="s">
        <v>82</v>
      </c>
      <c r="BK472" s="131">
        <f>ROUND(I472*H472,2)</f>
        <v>0</v>
      </c>
      <c r="BL472" s="18" t="s">
        <v>134</v>
      </c>
      <c r="BM472" s="130" t="s">
        <v>337</v>
      </c>
    </row>
    <row r="473" spans="2:65" s="1" customFormat="1" hidden="1" outlineLevel="1">
      <c r="B473" s="30"/>
      <c r="D473" s="132" t="s">
        <v>136</v>
      </c>
      <c r="F473" s="133" t="s">
        <v>338</v>
      </c>
      <c r="L473" s="30"/>
      <c r="M473" s="134"/>
      <c r="T473" s="51"/>
      <c r="AT473" s="18" t="s">
        <v>136</v>
      </c>
      <c r="AU473" s="18" t="s">
        <v>84</v>
      </c>
    </row>
    <row r="474" spans="2:65" s="12" customFormat="1" hidden="1" outlineLevel="1">
      <c r="B474" s="135"/>
      <c r="D474" s="136" t="s">
        <v>138</v>
      </c>
      <c r="E474" s="137" t="s">
        <v>3</v>
      </c>
      <c r="F474" s="138" t="s">
        <v>139</v>
      </c>
      <c r="H474" s="137" t="s">
        <v>3</v>
      </c>
      <c r="L474" s="135"/>
      <c r="M474" s="139"/>
      <c r="T474" s="140"/>
      <c r="AT474" s="137" t="s">
        <v>138</v>
      </c>
      <c r="AU474" s="137" t="s">
        <v>84</v>
      </c>
      <c r="AV474" s="12" t="s">
        <v>82</v>
      </c>
      <c r="AW474" s="12" t="s">
        <v>36</v>
      </c>
      <c r="AX474" s="12" t="s">
        <v>77</v>
      </c>
      <c r="AY474" s="137" t="s">
        <v>126</v>
      </c>
    </row>
    <row r="475" spans="2:65" s="12" customFormat="1" hidden="1" outlineLevel="1">
      <c r="B475" s="135"/>
      <c r="D475" s="136" t="s">
        <v>138</v>
      </c>
      <c r="E475" s="137" t="s">
        <v>3</v>
      </c>
      <c r="F475" s="138" t="s">
        <v>319</v>
      </c>
      <c r="H475" s="137" t="s">
        <v>3</v>
      </c>
      <c r="L475" s="135"/>
      <c r="M475" s="139"/>
      <c r="T475" s="140"/>
      <c r="AT475" s="137" t="s">
        <v>138</v>
      </c>
      <c r="AU475" s="137" t="s">
        <v>84</v>
      </c>
      <c r="AV475" s="12" t="s">
        <v>82</v>
      </c>
      <c r="AW475" s="12" t="s">
        <v>36</v>
      </c>
      <c r="AX475" s="12" t="s">
        <v>77</v>
      </c>
      <c r="AY475" s="137" t="s">
        <v>126</v>
      </c>
    </row>
    <row r="476" spans="2:65" s="13" customFormat="1" hidden="1" outlineLevel="1">
      <c r="B476" s="141"/>
      <c r="D476" s="136" t="s">
        <v>138</v>
      </c>
      <c r="E476" s="142" t="s">
        <v>3</v>
      </c>
      <c r="F476" s="143" t="s">
        <v>263</v>
      </c>
      <c r="H476" s="144">
        <v>5</v>
      </c>
      <c r="L476" s="141"/>
      <c r="M476" s="145"/>
      <c r="T476" s="146"/>
      <c r="AT476" s="142" t="s">
        <v>138</v>
      </c>
      <c r="AU476" s="142" t="s">
        <v>84</v>
      </c>
      <c r="AV476" s="13" t="s">
        <v>84</v>
      </c>
      <c r="AW476" s="13" t="s">
        <v>36</v>
      </c>
      <c r="AX476" s="13" t="s">
        <v>82</v>
      </c>
      <c r="AY476" s="142" t="s">
        <v>126</v>
      </c>
    </row>
    <row r="477" spans="2:65" s="1" customFormat="1" ht="37.9" customHeight="1" collapsed="1">
      <c r="B477" s="119"/>
      <c r="C477" s="120" t="s">
        <v>339</v>
      </c>
      <c r="D477" s="120" t="s">
        <v>129</v>
      </c>
      <c r="E477" s="121" t="s">
        <v>340</v>
      </c>
      <c r="F477" s="122" t="s">
        <v>341</v>
      </c>
      <c r="G477" s="123" t="s">
        <v>148</v>
      </c>
      <c r="H477" s="124">
        <v>14</v>
      </c>
      <c r="I477" s="125"/>
      <c r="J477" s="125">
        <f>ROUND(I477*H477,2)</f>
        <v>0</v>
      </c>
      <c r="K477" s="122" t="s">
        <v>133</v>
      </c>
      <c r="L477" s="30"/>
      <c r="M477" s="126" t="s">
        <v>3</v>
      </c>
      <c r="N477" s="127" t="s">
        <v>48</v>
      </c>
      <c r="O477" s="128">
        <v>0.93899999999999995</v>
      </c>
      <c r="P477" s="128">
        <f>O477*H477</f>
        <v>13.145999999999999</v>
      </c>
      <c r="Q477" s="128">
        <v>0</v>
      </c>
      <c r="R477" s="128">
        <f>Q477*H477</f>
        <v>0</v>
      </c>
      <c r="S477" s="128">
        <v>7.5999999999999998E-2</v>
      </c>
      <c r="T477" s="129">
        <f>S477*H477</f>
        <v>1.0640000000000001</v>
      </c>
      <c r="AR477" s="130" t="s">
        <v>134</v>
      </c>
      <c r="AT477" s="130" t="s">
        <v>129</v>
      </c>
      <c r="AU477" s="130" t="s">
        <v>84</v>
      </c>
      <c r="AY477" s="18" t="s">
        <v>126</v>
      </c>
      <c r="BE477" s="131">
        <f>IF(N477="základní",J477,0)</f>
        <v>0</v>
      </c>
      <c r="BF477" s="131">
        <f>IF(N477="snížená",J477,0)</f>
        <v>0</v>
      </c>
      <c r="BG477" s="131">
        <f>IF(N477="zákl. přenesená",J477,0)</f>
        <v>0</v>
      </c>
      <c r="BH477" s="131">
        <f>IF(N477="sníž. přenesená",J477,0)</f>
        <v>0</v>
      </c>
      <c r="BI477" s="131">
        <f>IF(N477="nulová",J477,0)</f>
        <v>0</v>
      </c>
      <c r="BJ477" s="18" t="s">
        <v>82</v>
      </c>
      <c r="BK477" s="131">
        <f>ROUND(I477*H477,2)</f>
        <v>0</v>
      </c>
      <c r="BL477" s="18" t="s">
        <v>134</v>
      </c>
      <c r="BM477" s="130" t="s">
        <v>342</v>
      </c>
    </row>
    <row r="478" spans="2:65" s="1" customFormat="1" hidden="1" outlineLevel="1">
      <c r="B478" s="30"/>
      <c r="D478" s="132" t="s">
        <v>136</v>
      </c>
      <c r="F478" s="133" t="s">
        <v>343</v>
      </c>
      <c r="L478" s="30"/>
      <c r="M478" s="134"/>
      <c r="T478" s="51"/>
      <c r="AT478" s="18" t="s">
        <v>136</v>
      </c>
      <c r="AU478" s="18" t="s">
        <v>84</v>
      </c>
    </row>
    <row r="479" spans="2:65" s="12" customFormat="1" hidden="1" outlineLevel="1">
      <c r="B479" s="135"/>
      <c r="D479" s="136" t="s">
        <v>138</v>
      </c>
      <c r="E479" s="137" t="s">
        <v>3</v>
      </c>
      <c r="F479" s="138" t="s">
        <v>139</v>
      </c>
      <c r="H479" s="137" t="s">
        <v>3</v>
      </c>
      <c r="L479" s="135"/>
      <c r="M479" s="139"/>
      <c r="T479" s="140"/>
      <c r="AT479" s="137" t="s">
        <v>138</v>
      </c>
      <c r="AU479" s="137" t="s">
        <v>84</v>
      </c>
      <c r="AV479" s="12" t="s">
        <v>82</v>
      </c>
      <c r="AW479" s="12" t="s">
        <v>36</v>
      </c>
      <c r="AX479" s="12" t="s">
        <v>77</v>
      </c>
      <c r="AY479" s="137" t="s">
        <v>126</v>
      </c>
    </row>
    <row r="480" spans="2:65" s="12" customFormat="1" hidden="1" outlineLevel="1">
      <c r="B480" s="135"/>
      <c r="D480" s="136" t="s">
        <v>138</v>
      </c>
      <c r="E480" s="137" t="s">
        <v>3</v>
      </c>
      <c r="F480" s="138" t="s">
        <v>262</v>
      </c>
      <c r="H480" s="137" t="s">
        <v>3</v>
      </c>
      <c r="L480" s="135"/>
      <c r="M480" s="139"/>
      <c r="T480" s="140"/>
      <c r="AT480" s="137" t="s">
        <v>138</v>
      </c>
      <c r="AU480" s="137" t="s">
        <v>84</v>
      </c>
      <c r="AV480" s="12" t="s">
        <v>82</v>
      </c>
      <c r="AW480" s="12" t="s">
        <v>36</v>
      </c>
      <c r="AX480" s="12" t="s">
        <v>77</v>
      </c>
      <c r="AY480" s="137" t="s">
        <v>126</v>
      </c>
    </row>
    <row r="481" spans="2:65" s="13" customFormat="1" hidden="1" outlineLevel="1">
      <c r="B481" s="141"/>
      <c r="D481" s="136" t="s">
        <v>138</v>
      </c>
      <c r="E481" s="142" t="s">
        <v>3</v>
      </c>
      <c r="F481" s="143" t="s">
        <v>263</v>
      </c>
      <c r="H481" s="144">
        <v>5</v>
      </c>
      <c r="L481" s="141"/>
      <c r="M481" s="145"/>
      <c r="T481" s="146"/>
      <c r="AT481" s="142" t="s">
        <v>138</v>
      </c>
      <c r="AU481" s="142" t="s">
        <v>84</v>
      </c>
      <c r="AV481" s="13" t="s">
        <v>84</v>
      </c>
      <c r="AW481" s="13" t="s">
        <v>36</v>
      </c>
      <c r="AX481" s="13" t="s">
        <v>82</v>
      </c>
      <c r="AY481" s="142" t="s">
        <v>126</v>
      </c>
    </row>
    <row r="482" spans="2:65" s="1" customFormat="1" ht="24.2" customHeight="1" collapsed="1">
      <c r="B482" s="119"/>
      <c r="C482" s="120" t="s">
        <v>344</v>
      </c>
      <c r="D482" s="120" t="s">
        <v>129</v>
      </c>
      <c r="E482" s="121" t="s">
        <v>345</v>
      </c>
      <c r="F482" s="122" t="s">
        <v>346</v>
      </c>
      <c r="G482" s="123" t="s">
        <v>347</v>
      </c>
      <c r="H482" s="124">
        <v>37.4</v>
      </c>
      <c r="I482" s="125"/>
      <c r="J482" s="125">
        <f>ROUND(I482*H482,2)</f>
        <v>0</v>
      </c>
      <c r="K482" s="122" t="s">
        <v>133</v>
      </c>
      <c r="L482" s="30"/>
      <c r="M482" s="126" t="s">
        <v>3</v>
      </c>
      <c r="N482" s="127" t="s">
        <v>48</v>
      </c>
      <c r="O482" s="128">
        <v>0.32300000000000001</v>
      </c>
      <c r="P482" s="128">
        <f>O482*H482</f>
        <v>12.0802</v>
      </c>
      <c r="Q482" s="128">
        <v>0</v>
      </c>
      <c r="R482" s="128">
        <f>Q482*H482</f>
        <v>0</v>
      </c>
      <c r="S482" s="128">
        <v>1.6E-2</v>
      </c>
      <c r="T482" s="129">
        <f>S482*H482</f>
        <v>0.59840000000000004</v>
      </c>
      <c r="AR482" s="130" t="s">
        <v>134</v>
      </c>
      <c r="AT482" s="130" t="s">
        <v>129</v>
      </c>
      <c r="AU482" s="130" t="s">
        <v>84</v>
      </c>
      <c r="AY482" s="18" t="s">
        <v>126</v>
      </c>
      <c r="BE482" s="131">
        <f>IF(N482="základní",J482,0)</f>
        <v>0</v>
      </c>
      <c r="BF482" s="131">
        <f>IF(N482="snížená",J482,0)</f>
        <v>0</v>
      </c>
      <c r="BG482" s="131">
        <f>IF(N482="zákl. přenesená",J482,0)</f>
        <v>0</v>
      </c>
      <c r="BH482" s="131">
        <f>IF(N482="sníž. přenesená",J482,0)</f>
        <v>0</v>
      </c>
      <c r="BI482" s="131">
        <f>IF(N482="nulová",J482,0)</f>
        <v>0</v>
      </c>
      <c r="BJ482" s="18" t="s">
        <v>82</v>
      </c>
      <c r="BK482" s="131">
        <f>ROUND(I482*H482,2)</f>
        <v>0</v>
      </c>
      <c r="BL482" s="18" t="s">
        <v>134</v>
      </c>
      <c r="BM482" s="130" t="s">
        <v>348</v>
      </c>
    </row>
    <row r="483" spans="2:65" s="1" customFormat="1" hidden="1" outlineLevel="1">
      <c r="B483" s="30"/>
      <c r="D483" s="132" t="s">
        <v>136</v>
      </c>
      <c r="F483" s="133" t="s">
        <v>349</v>
      </c>
      <c r="L483" s="30"/>
      <c r="M483" s="134"/>
      <c r="T483" s="51"/>
      <c r="AT483" s="18" t="s">
        <v>136</v>
      </c>
      <c r="AU483" s="18" t="s">
        <v>84</v>
      </c>
    </row>
    <row r="484" spans="2:65" s="12" customFormat="1" hidden="1" outlineLevel="1">
      <c r="B484" s="135"/>
      <c r="D484" s="136" t="s">
        <v>138</v>
      </c>
      <c r="E484" s="137" t="s">
        <v>3</v>
      </c>
      <c r="F484" s="138" t="s">
        <v>139</v>
      </c>
      <c r="H484" s="137" t="s">
        <v>3</v>
      </c>
      <c r="L484" s="135"/>
      <c r="M484" s="139"/>
      <c r="T484" s="140"/>
      <c r="AT484" s="137" t="s">
        <v>138</v>
      </c>
      <c r="AU484" s="137" t="s">
        <v>84</v>
      </c>
      <c r="AV484" s="12" t="s">
        <v>82</v>
      </c>
      <c r="AW484" s="12" t="s">
        <v>36</v>
      </c>
      <c r="AX484" s="12" t="s">
        <v>77</v>
      </c>
      <c r="AY484" s="137" t="s">
        <v>126</v>
      </c>
    </row>
    <row r="485" spans="2:65" s="12" customFormat="1" hidden="1" outlineLevel="1">
      <c r="B485" s="135"/>
      <c r="D485" s="136" t="s">
        <v>138</v>
      </c>
      <c r="E485" s="137" t="s">
        <v>3</v>
      </c>
      <c r="F485" s="138" t="s">
        <v>140</v>
      </c>
      <c r="H485" s="137" t="s">
        <v>3</v>
      </c>
      <c r="L485" s="135"/>
      <c r="M485" s="139"/>
      <c r="T485" s="140"/>
      <c r="AT485" s="137" t="s">
        <v>138</v>
      </c>
      <c r="AU485" s="137" t="s">
        <v>84</v>
      </c>
      <c r="AV485" s="12" t="s">
        <v>82</v>
      </c>
      <c r="AW485" s="12" t="s">
        <v>36</v>
      </c>
      <c r="AX485" s="12" t="s">
        <v>77</v>
      </c>
      <c r="AY485" s="137" t="s">
        <v>126</v>
      </c>
    </row>
    <row r="486" spans="2:65" s="13" customFormat="1" hidden="1" outlineLevel="1">
      <c r="B486" s="141"/>
      <c r="D486" s="136" t="s">
        <v>138</v>
      </c>
      <c r="E486" s="142" t="s">
        <v>3</v>
      </c>
      <c r="F486" s="143" t="s">
        <v>350</v>
      </c>
      <c r="H486" s="144">
        <v>4.5</v>
      </c>
      <c r="L486" s="141"/>
      <c r="M486" s="145"/>
      <c r="T486" s="146"/>
      <c r="AT486" s="142" t="s">
        <v>138</v>
      </c>
      <c r="AU486" s="142" t="s">
        <v>84</v>
      </c>
      <c r="AV486" s="13" t="s">
        <v>84</v>
      </c>
      <c r="AW486" s="13" t="s">
        <v>36</v>
      </c>
      <c r="AX486" s="13" t="s">
        <v>77</v>
      </c>
      <c r="AY486" s="142" t="s">
        <v>126</v>
      </c>
    </row>
    <row r="487" spans="2:65" s="12" customFormat="1" hidden="1" outlineLevel="1">
      <c r="B487" s="135"/>
      <c r="D487" s="136" t="s">
        <v>138</v>
      </c>
      <c r="E487" s="137" t="s">
        <v>3</v>
      </c>
      <c r="F487" s="138" t="s">
        <v>154</v>
      </c>
      <c r="H487" s="137" t="s">
        <v>3</v>
      </c>
      <c r="L487" s="135"/>
      <c r="M487" s="139"/>
      <c r="T487" s="140"/>
      <c r="AT487" s="137" t="s">
        <v>138</v>
      </c>
      <c r="AU487" s="137" t="s">
        <v>84</v>
      </c>
      <c r="AV487" s="12" t="s">
        <v>82</v>
      </c>
      <c r="AW487" s="12" t="s">
        <v>36</v>
      </c>
      <c r="AX487" s="12" t="s">
        <v>77</v>
      </c>
      <c r="AY487" s="137" t="s">
        <v>126</v>
      </c>
    </row>
    <row r="488" spans="2:65" s="13" customFormat="1" hidden="1" outlineLevel="1">
      <c r="B488" s="141"/>
      <c r="D488" s="136" t="s">
        <v>138</v>
      </c>
      <c r="E488" s="142" t="s">
        <v>3</v>
      </c>
      <c r="F488" s="143" t="s">
        <v>350</v>
      </c>
      <c r="H488" s="144">
        <v>4.5</v>
      </c>
      <c r="L488" s="141"/>
      <c r="M488" s="145"/>
      <c r="T488" s="146"/>
      <c r="AT488" s="142" t="s">
        <v>138</v>
      </c>
      <c r="AU488" s="142" t="s">
        <v>84</v>
      </c>
      <c r="AV488" s="13" t="s">
        <v>84</v>
      </c>
      <c r="AW488" s="13" t="s">
        <v>36</v>
      </c>
      <c r="AX488" s="13" t="s">
        <v>77</v>
      </c>
      <c r="AY488" s="142" t="s">
        <v>126</v>
      </c>
    </row>
    <row r="489" spans="2:65" s="12" customFormat="1" hidden="1" outlineLevel="1">
      <c r="B489" s="135"/>
      <c r="D489" s="136" t="s">
        <v>138</v>
      </c>
      <c r="E489" s="137" t="s">
        <v>3</v>
      </c>
      <c r="F489" s="138" t="s">
        <v>141</v>
      </c>
      <c r="H489" s="137" t="s">
        <v>3</v>
      </c>
      <c r="L489" s="135"/>
      <c r="M489" s="139"/>
      <c r="T489" s="140"/>
      <c r="AT489" s="137" t="s">
        <v>138</v>
      </c>
      <c r="AU489" s="137" t="s">
        <v>84</v>
      </c>
      <c r="AV489" s="12" t="s">
        <v>82</v>
      </c>
      <c r="AW489" s="12" t="s">
        <v>36</v>
      </c>
      <c r="AX489" s="12" t="s">
        <v>77</v>
      </c>
      <c r="AY489" s="137" t="s">
        <v>126</v>
      </c>
    </row>
    <row r="490" spans="2:65" s="13" customFormat="1" hidden="1" outlineLevel="1">
      <c r="B490" s="141"/>
      <c r="D490" s="136" t="s">
        <v>138</v>
      </c>
      <c r="E490" s="142" t="s">
        <v>3</v>
      </c>
      <c r="F490" s="143" t="s">
        <v>350</v>
      </c>
      <c r="H490" s="144">
        <v>4.5</v>
      </c>
      <c r="L490" s="141"/>
      <c r="M490" s="145"/>
      <c r="T490" s="146"/>
      <c r="AT490" s="142" t="s">
        <v>138</v>
      </c>
      <c r="AU490" s="142" t="s">
        <v>84</v>
      </c>
      <c r="AV490" s="13" t="s">
        <v>84</v>
      </c>
      <c r="AW490" s="13" t="s">
        <v>36</v>
      </c>
      <c r="AX490" s="13" t="s">
        <v>77</v>
      </c>
      <c r="AY490" s="142" t="s">
        <v>126</v>
      </c>
    </row>
    <row r="491" spans="2:65" s="12" customFormat="1" hidden="1" outlineLevel="1">
      <c r="B491" s="135"/>
      <c r="D491" s="136" t="s">
        <v>138</v>
      </c>
      <c r="E491" s="137" t="s">
        <v>3</v>
      </c>
      <c r="F491" s="138" t="s">
        <v>142</v>
      </c>
      <c r="H491" s="137" t="s">
        <v>3</v>
      </c>
      <c r="L491" s="135"/>
      <c r="M491" s="139"/>
      <c r="T491" s="140"/>
      <c r="AT491" s="137" t="s">
        <v>138</v>
      </c>
      <c r="AU491" s="137" t="s">
        <v>84</v>
      </c>
      <c r="AV491" s="12" t="s">
        <v>82</v>
      </c>
      <c r="AW491" s="12" t="s">
        <v>36</v>
      </c>
      <c r="AX491" s="12" t="s">
        <v>77</v>
      </c>
      <c r="AY491" s="137" t="s">
        <v>126</v>
      </c>
    </row>
    <row r="492" spans="2:65" s="13" customFormat="1" hidden="1" outlineLevel="1">
      <c r="B492" s="141"/>
      <c r="D492" s="136" t="s">
        <v>138</v>
      </c>
      <c r="E492" s="142" t="s">
        <v>3</v>
      </c>
      <c r="F492" s="143" t="s">
        <v>351</v>
      </c>
      <c r="H492" s="144">
        <v>3.9</v>
      </c>
      <c r="L492" s="141"/>
      <c r="M492" s="145"/>
      <c r="T492" s="146"/>
      <c r="AT492" s="142" t="s">
        <v>138</v>
      </c>
      <c r="AU492" s="142" t="s">
        <v>84</v>
      </c>
      <c r="AV492" s="13" t="s">
        <v>84</v>
      </c>
      <c r="AW492" s="13" t="s">
        <v>36</v>
      </c>
      <c r="AX492" s="13" t="s">
        <v>77</v>
      </c>
      <c r="AY492" s="142" t="s">
        <v>126</v>
      </c>
    </row>
    <row r="493" spans="2:65" s="14" customFormat="1" hidden="1" outlineLevel="1">
      <c r="B493" s="147"/>
      <c r="D493" s="136" t="s">
        <v>138</v>
      </c>
      <c r="E493" s="148" t="s">
        <v>3</v>
      </c>
      <c r="F493" s="149" t="s">
        <v>143</v>
      </c>
      <c r="H493" s="150">
        <v>37.4</v>
      </c>
      <c r="L493" s="147"/>
      <c r="M493" s="151"/>
      <c r="T493" s="152"/>
      <c r="AT493" s="148" t="s">
        <v>138</v>
      </c>
      <c r="AU493" s="148" t="s">
        <v>84</v>
      </c>
      <c r="AV493" s="14" t="s">
        <v>134</v>
      </c>
      <c r="AW493" s="14" t="s">
        <v>36</v>
      </c>
      <c r="AX493" s="14" t="s">
        <v>82</v>
      </c>
      <c r="AY493" s="148" t="s">
        <v>126</v>
      </c>
    </row>
    <row r="494" spans="2:65" s="1" customFormat="1" ht="24.2" customHeight="1" collapsed="1">
      <c r="B494" s="119"/>
      <c r="C494" s="120" t="s">
        <v>352</v>
      </c>
      <c r="D494" s="120" t="s">
        <v>129</v>
      </c>
      <c r="E494" s="121" t="s">
        <v>353</v>
      </c>
      <c r="F494" s="122" t="s">
        <v>354</v>
      </c>
      <c r="G494" s="123" t="s">
        <v>347</v>
      </c>
      <c r="H494" s="124">
        <v>93</v>
      </c>
      <c r="I494" s="125"/>
      <c r="J494" s="125">
        <f>ROUND(I494*H494,2)</f>
        <v>0</v>
      </c>
      <c r="K494" s="122" t="s">
        <v>133</v>
      </c>
      <c r="L494" s="30"/>
      <c r="M494" s="126" t="s">
        <v>3</v>
      </c>
      <c r="N494" s="127" t="s">
        <v>48</v>
      </c>
      <c r="O494" s="128">
        <v>0.193</v>
      </c>
      <c r="P494" s="128">
        <f>O494*H494</f>
        <v>17.949000000000002</v>
      </c>
      <c r="Q494" s="128">
        <v>0</v>
      </c>
      <c r="R494" s="128">
        <f>Q494*H494</f>
        <v>0</v>
      </c>
      <c r="S494" s="128">
        <v>2.2000000000000001E-3</v>
      </c>
      <c r="T494" s="129">
        <f>S494*H494</f>
        <v>0.2046</v>
      </c>
      <c r="AR494" s="130" t="s">
        <v>134</v>
      </c>
      <c r="AT494" s="130" t="s">
        <v>129</v>
      </c>
      <c r="AU494" s="130" t="s">
        <v>84</v>
      </c>
      <c r="AY494" s="18" t="s">
        <v>126</v>
      </c>
      <c r="BE494" s="131">
        <f>IF(N494="základní",J494,0)</f>
        <v>0</v>
      </c>
      <c r="BF494" s="131">
        <f>IF(N494="snížená",J494,0)</f>
        <v>0</v>
      </c>
      <c r="BG494" s="131">
        <f>IF(N494="zákl. přenesená",J494,0)</f>
        <v>0</v>
      </c>
      <c r="BH494" s="131">
        <f>IF(N494="sníž. přenesená",J494,0)</f>
        <v>0</v>
      </c>
      <c r="BI494" s="131">
        <f>IF(N494="nulová",J494,0)</f>
        <v>0</v>
      </c>
      <c r="BJ494" s="18" t="s">
        <v>82</v>
      </c>
      <c r="BK494" s="131">
        <f>ROUND(I494*H494,2)</f>
        <v>0</v>
      </c>
      <c r="BL494" s="18" t="s">
        <v>134</v>
      </c>
      <c r="BM494" s="130" t="s">
        <v>355</v>
      </c>
    </row>
    <row r="495" spans="2:65" s="1" customFormat="1" hidden="1" outlineLevel="1">
      <c r="B495" s="30"/>
      <c r="D495" s="132" t="s">
        <v>136</v>
      </c>
      <c r="F495" s="133" t="s">
        <v>356</v>
      </c>
      <c r="L495" s="30"/>
      <c r="M495" s="134"/>
      <c r="T495" s="51"/>
      <c r="AT495" s="18" t="s">
        <v>136</v>
      </c>
      <c r="AU495" s="18" t="s">
        <v>84</v>
      </c>
    </row>
    <row r="496" spans="2:65" s="12" customFormat="1" hidden="1" outlineLevel="1">
      <c r="B496" s="135"/>
      <c r="D496" s="136" t="s">
        <v>138</v>
      </c>
      <c r="E496" s="137" t="s">
        <v>3</v>
      </c>
      <c r="F496" s="138" t="s">
        <v>139</v>
      </c>
      <c r="H496" s="137" t="s">
        <v>3</v>
      </c>
      <c r="L496" s="135"/>
      <c r="M496" s="139"/>
      <c r="T496" s="140"/>
      <c r="AT496" s="137" t="s">
        <v>138</v>
      </c>
      <c r="AU496" s="137" t="s">
        <v>84</v>
      </c>
      <c r="AV496" s="12" t="s">
        <v>82</v>
      </c>
      <c r="AW496" s="12" t="s">
        <v>36</v>
      </c>
      <c r="AX496" s="12" t="s">
        <v>77</v>
      </c>
      <c r="AY496" s="137" t="s">
        <v>126</v>
      </c>
    </row>
    <row r="497" spans="2:65" s="12" customFormat="1" hidden="1" outlineLevel="1">
      <c r="B497" s="135"/>
      <c r="D497" s="136" t="s">
        <v>138</v>
      </c>
      <c r="E497" s="137" t="s">
        <v>3</v>
      </c>
      <c r="F497" s="138" t="s">
        <v>140</v>
      </c>
      <c r="H497" s="137" t="s">
        <v>3</v>
      </c>
      <c r="L497" s="135"/>
      <c r="M497" s="139"/>
      <c r="T497" s="140"/>
      <c r="AT497" s="137" t="s">
        <v>138</v>
      </c>
      <c r="AU497" s="137" t="s">
        <v>84</v>
      </c>
      <c r="AV497" s="12" t="s">
        <v>82</v>
      </c>
      <c r="AW497" s="12" t="s">
        <v>36</v>
      </c>
      <c r="AX497" s="12" t="s">
        <v>77</v>
      </c>
      <c r="AY497" s="137" t="s">
        <v>126</v>
      </c>
    </row>
    <row r="498" spans="2:65" s="13" customFormat="1" hidden="1" outlineLevel="1">
      <c r="B498" s="141"/>
      <c r="D498" s="136" t="s">
        <v>138</v>
      </c>
      <c r="E498" s="142" t="s">
        <v>3</v>
      </c>
      <c r="F498" s="143" t="s">
        <v>357</v>
      </c>
      <c r="H498" s="144">
        <v>13.5</v>
      </c>
      <c r="L498" s="141"/>
      <c r="M498" s="145"/>
      <c r="T498" s="146"/>
      <c r="AT498" s="142" t="s">
        <v>138</v>
      </c>
      <c r="AU498" s="142" t="s">
        <v>84</v>
      </c>
      <c r="AV498" s="13" t="s">
        <v>84</v>
      </c>
      <c r="AW498" s="13" t="s">
        <v>36</v>
      </c>
      <c r="AX498" s="13" t="s">
        <v>77</v>
      </c>
      <c r="AY498" s="142" t="s">
        <v>126</v>
      </c>
    </row>
    <row r="499" spans="2:65" s="12" customFormat="1" hidden="1" outlineLevel="1">
      <c r="B499" s="135"/>
      <c r="D499" s="136" t="s">
        <v>138</v>
      </c>
      <c r="E499" s="137" t="s">
        <v>3</v>
      </c>
      <c r="F499" s="138" t="s">
        <v>154</v>
      </c>
      <c r="H499" s="137" t="s">
        <v>3</v>
      </c>
      <c r="L499" s="135"/>
      <c r="M499" s="139"/>
      <c r="T499" s="140"/>
      <c r="AT499" s="137" t="s">
        <v>138</v>
      </c>
      <c r="AU499" s="137" t="s">
        <v>84</v>
      </c>
      <c r="AV499" s="12" t="s">
        <v>82</v>
      </c>
      <c r="AW499" s="12" t="s">
        <v>36</v>
      </c>
      <c r="AX499" s="12" t="s">
        <v>77</v>
      </c>
      <c r="AY499" s="137" t="s">
        <v>126</v>
      </c>
    </row>
    <row r="500" spans="2:65" s="13" customFormat="1" hidden="1" outlineLevel="1">
      <c r="B500" s="141"/>
      <c r="D500" s="136" t="s">
        <v>138</v>
      </c>
      <c r="E500" s="142" t="s">
        <v>3</v>
      </c>
      <c r="F500" s="143" t="s">
        <v>357</v>
      </c>
      <c r="H500" s="144">
        <v>13.5</v>
      </c>
      <c r="L500" s="141"/>
      <c r="M500" s="145"/>
      <c r="T500" s="146"/>
      <c r="AT500" s="142" t="s">
        <v>138</v>
      </c>
      <c r="AU500" s="142" t="s">
        <v>84</v>
      </c>
      <c r="AV500" s="13" t="s">
        <v>84</v>
      </c>
      <c r="AW500" s="13" t="s">
        <v>36</v>
      </c>
      <c r="AX500" s="13" t="s">
        <v>77</v>
      </c>
      <c r="AY500" s="142" t="s">
        <v>126</v>
      </c>
    </row>
    <row r="501" spans="2:65" s="12" customFormat="1" hidden="1" outlineLevel="1">
      <c r="B501" s="135"/>
      <c r="D501" s="136" t="s">
        <v>138</v>
      </c>
      <c r="E501" s="137" t="s">
        <v>3</v>
      </c>
      <c r="F501" s="138" t="s">
        <v>141</v>
      </c>
      <c r="H501" s="137" t="s">
        <v>3</v>
      </c>
      <c r="L501" s="135"/>
      <c r="M501" s="139"/>
      <c r="T501" s="140"/>
      <c r="AT501" s="137" t="s">
        <v>138</v>
      </c>
      <c r="AU501" s="137" t="s">
        <v>84</v>
      </c>
      <c r="AV501" s="12" t="s">
        <v>82</v>
      </c>
      <c r="AW501" s="12" t="s">
        <v>36</v>
      </c>
      <c r="AX501" s="12" t="s">
        <v>77</v>
      </c>
      <c r="AY501" s="137" t="s">
        <v>126</v>
      </c>
    </row>
    <row r="502" spans="2:65" s="13" customFormat="1" hidden="1" outlineLevel="1">
      <c r="B502" s="141"/>
      <c r="D502" s="136" t="s">
        <v>138</v>
      </c>
      <c r="E502" s="142" t="s">
        <v>3</v>
      </c>
      <c r="F502" s="143" t="s">
        <v>357</v>
      </c>
      <c r="H502" s="144">
        <v>13.5</v>
      </c>
      <c r="L502" s="141"/>
      <c r="M502" s="145"/>
      <c r="T502" s="146"/>
      <c r="AT502" s="142" t="s">
        <v>138</v>
      </c>
      <c r="AU502" s="142" t="s">
        <v>84</v>
      </c>
      <c r="AV502" s="13" t="s">
        <v>84</v>
      </c>
      <c r="AW502" s="13" t="s">
        <v>36</v>
      </c>
      <c r="AX502" s="13" t="s">
        <v>77</v>
      </c>
      <c r="AY502" s="142" t="s">
        <v>126</v>
      </c>
    </row>
    <row r="503" spans="2:65" s="12" customFormat="1" hidden="1" outlineLevel="1">
      <c r="B503" s="135"/>
      <c r="D503" s="136" t="s">
        <v>138</v>
      </c>
      <c r="E503" s="137" t="s">
        <v>3</v>
      </c>
      <c r="F503" s="138" t="s">
        <v>142</v>
      </c>
      <c r="H503" s="137" t="s">
        <v>3</v>
      </c>
      <c r="L503" s="135"/>
      <c r="M503" s="139"/>
      <c r="T503" s="140"/>
      <c r="AT503" s="137" t="s">
        <v>138</v>
      </c>
      <c r="AU503" s="137" t="s">
        <v>84</v>
      </c>
      <c r="AV503" s="12" t="s">
        <v>82</v>
      </c>
      <c r="AW503" s="12" t="s">
        <v>36</v>
      </c>
      <c r="AX503" s="12" t="s">
        <v>77</v>
      </c>
      <c r="AY503" s="137" t="s">
        <v>126</v>
      </c>
    </row>
    <row r="504" spans="2:65" s="13" customFormat="1" hidden="1" outlineLevel="1">
      <c r="B504" s="141"/>
      <c r="D504" s="136" t="s">
        <v>138</v>
      </c>
      <c r="E504" s="142" t="s">
        <v>3</v>
      </c>
      <c r="F504" s="143" t="s">
        <v>358</v>
      </c>
      <c r="H504" s="144">
        <v>14.25</v>
      </c>
      <c r="L504" s="141"/>
      <c r="M504" s="145"/>
      <c r="T504" s="146"/>
      <c r="AT504" s="142" t="s">
        <v>138</v>
      </c>
      <c r="AU504" s="142" t="s">
        <v>84</v>
      </c>
      <c r="AV504" s="13" t="s">
        <v>84</v>
      </c>
      <c r="AW504" s="13" t="s">
        <v>36</v>
      </c>
      <c r="AX504" s="13" t="s">
        <v>77</v>
      </c>
      <c r="AY504" s="142" t="s">
        <v>126</v>
      </c>
    </row>
    <row r="505" spans="2:65" s="12" customFormat="1" hidden="1" outlineLevel="1">
      <c r="B505" s="135"/>
      <c r="D505" s="136" t="s">
        <v>138</v>
      </c>
      <c r="E505" s="137" t="s">
        <v>3</v>
      </c>
      <c r="F505" s="138" t="s">
        <v>158</v>
      </c>
      <c r="H505" s="137" t="s">
        <v>3</v>
      </c>
      <c r="L505" s="135"/>
      <c r="M505" s="139"/>
      <c r="T505" s="140"/>
      <c r="AT505" s="137" t="s">
        <v>138</v>
      </c>
      <c r="AU505" s="137" t="s">
        <v>84</v>
      </c>
      <c r="AV505" s="12" t="s">
        <v>82</v>
      </c>
      <c r="AW505" s="12" t="s">
        <v>36</v>
      </c>
      <c r="AX505" s="12" t="s">
        <v>77</v>
      </c>
      <c r="AY505" s="137" t="s">
        <v>126</v>
      </c>
    </row>
    <row r="506" spans="2:65" s="13" customFormat="1" hidden="1" outlineLevel="1">
      <c r="B506" s="141"/>
      <c r="D506" s="136" t="s">
        <v>138</v>
      </c>
      <c r="E506" s="142" t="s">
        <v>3</v>
      </c>
      <c r="F506" s="143" t="s">
        <v>359</v>
      </c>
      <c r="H506" s="144">
        <v>8.25</v>
      </c>
      <c r="L506" s="141"/>
      <c r="M506" s="145"/>
      <c r="T506" s="146"/>
      <c r="AT506" s="142" t="s">
        <v>138</v>
      </c>
      <c r="AU506" s="142" t="s">
        <v>84</v>
      </c>
      <c r="AV506" s="13" t="s">
        <v>84</v>
      </c>
      <c r="AW506" s="13" t="s">
        <v>36</v>
      </c>
      <c r="AX506" s="13" t="s">
        <v>77</v>
      </c>
      <c r="AY506" s="142" t="s">
        <v>126</v>
      </c>
    </row>
    <row r="507" spans="2:65" s="14" customFormat="1" hidden="1" outlineLevel="1">
      <c r="B507" s="147"/>
      <c r="D507" s="136" t="s">
        <v>138</v>
      </c>
      <c r="E507" s="148" t="s">
        <v>3</v>
      </c>
      <c r="F507" s="149" t="s">
        <v>143</v>
      </c>
      <c r="H507" s="150">
        <v>93</v>
      </c>
      <c r="L507" s="147"/>
      <c r="M507" s="151"/>
      <c r="T507" s="152"/>
      <c r="AT507" s="148" t="s">
        <v>138</v>
      </c>
      <c r="AU507" s="148" t="s">
        <v>84</v>
      </c>
      <c r="AV507" s="14" t="s">
        <v>134</v>
      </c>
      <c r="AW507" s="14" t="s">
        <v>36</v>
      </c>
      <c r="AX507" s="14" t="s">
        <v>82</v>
      </c>
      <c r="AY507" s="148" t="s">
        <v>126</v>
      </c>
    </row>
    <row r="508" spans="2:65" s="1" customFormat="1" ht="24.2" customHeight="1" collapsed="1">
      <c r="B508" s="119"/>
      <c r="C508" s="120" t="s">
        <v>360</v>
      </c>
      <c r="D508" s="120" t="s">
        <v>129</v>
      </c>
      <c r="E508" s="121" t="s">
        <v>361</v>
      </c>
      <c r="F508" s="122" t="s">
        <v>362</v>
      </c>
      <c r="G508" s="123" t="s">
        <v>347</v>
      </c>
      <c r="H508" s="124">
        <v>118.8</v>
      </c>
      <c r="I508" s="125"/>
      <c r="J508" s="125">
        <f>ROUND(I508*H508,2)</f>
        <v>0</v>
      </c>
      <c r="K508" s="122" t="s">
        <v>133</v>
      </c>
      <c r="L508" s="30"/>
      <c r="M508" s="126" t="s">
        <v>3</v>
      </c>
      <c r="N508" s="127" t="s">
        <v>48</v>
      </c>
      <c r="O508" s="128">
        <v>0.30299999999999999</v>
      </c>
      <c r="P508" s="128">
        <f>O508*H508</f>
        <v>35.996400000000001</v>
      </c>
      <c r="Q508" s="128">
        <v>0</v>
      </c>
      <c r="R508" s="128">
        <f>Q508*H508</f>
        <v>0</v>
      </c>
      <c r="S508" s="128">
        <v>3.0000000000000001E-3</v>
      </c>
      <c r="T508" s="129">
        <f>S508*H508</f>
        <v>0.35639999999999999</v>
      </c>
      <c r="AR508" s="130" t="s">
        <v>134</v>
      </c>
      <c r="AT508" s="130" t="s">
        <v>129</v>
      </c>
      <c r="AU508" s="130" t="s">
        <v>84</v>
      </c>
      <c r="AY508" s="18" t="s">
        <v>126</v>
      </c>
      <c r="BE508" s="131">
        <f>IF(N508="základní",J508,0)</f>
        <v>0</v>
      </c>
      <c r="BF508" s="131">
        <f>IF(N508="snížená",J508,0)</f>
        <v>0</v>
      </c>
      <c r="BG508" s="131">
        <f>IF(N508="zákl. přenesená",J508,0)</f>
        <v>0</v>
      </c>
      <c r="BH508" s="131">
        <f>IF(N508="sníž. přenesená",J508,0)</f>
        <v>0</v>
      </c>
      <c r="BI508" s="131">
        <f>IF(N508="nulová",J508,0)</f>
        <v>0</v>
      </c>
      <c r="BJ508" s="18" t="s">
        <v>82</v>
      </c>
      <c r="BK508" s="131">
        <f>ROUND(I508*H508,2)</f>
        <v>0</v>
      </c>
      <c r="BL508" s="18" t="s">
        <v>134</v>
      </c>
      <c r="BM508" s="130" t="s">
        <v>363</v>
      </c>
    </row>
    <row r="509" spans="2:65" s="1" customFormat="1" hidden="1" outlineLevel="1">
      <c r="B509" s="30"/>
      <c r="D509" s="132" t="s">
        <v>136</v>
      </c>
      <c r="F509" s="133" t="s">
        <v>364</v>
      </c>
      <c r="L509" s="30"/>
      <c r="M509" s="134"/>
      <c r="T509" s="51"/>
      <c r="AT509" s="18" t="s">
        <v>136</v>
      </c>
      <c r="AU509" s="18" t="s">
        <v>84</v>
      </c>
    </row>
    <row r="510" spans="2:65" s="12" customFormat="1" hidden="1" outlineLevel="1">
      <c r="B510" s="135"/>
      <c r="D510" s="136" t="s">
        <v>138</v>
      </c>
      <c r="E510" s="137" t="s">
        <v>3</v>
      </c>
      <c r="F510" s="138" t="s">
        <v>139</v>
      </c>
      <c r="H510" s="137" t="s">
        <v>3</v>
      </c>
      <c r="L510" s="135"/>
      <c r="M510" s="139"/>
      <c r="T510" s="140"/>
      <c r="AT510" s="137" t="s">
        <v>138</v>
      </c>
      <c r="AU510" s="137" t="s">
        <v>84</v>
      </c>
      <c r="AV510" s="12" t="s">
        <v>82</v>
      </c>
      <c r="AW510" s="12" t="s">
        <v>36</v>
      </c>
      <c r="AX510" s="12" t="s">
        <v>77</v>
      </c>
      <c r="AY510" s="137" t="s">
        <v>126</v>
      </c>
    </row>
    <row r="511" spans="2:65" s="12" customFormat="1" hidden="1" outlineLevel="1">
      <c r="B511" s="135"/>
      <c r="D511" s="136" t="s">
        <v>138</v>
      </c>
      <c r="E511" s="137" t="s">
        <v>3</v>
      </c>
      <c r="F511" s="138" t="s">
        <v>140</v>
      </c>
      <c r="H511" s="137" t="s">
        <v>3</v>
      </c>
      <c r="L511" s="135"/>
      <c r="M511" s="139"/>
      <c r="T511" s="140"/>
      <c r="AT511" s="137" t="s">
        <v>138</v>
      </c>
      <c r="AU511" s="137" t="s">
        <v>84</v>
      </c>
      <c r="AV511" s="12" t="s">
        <v>82</v>
      </c>
      <c r="AW511" s="12" t="s">
        <v>36</v>
      </c>
      <c r="AX511" s="12" t="s">
        <v>77</v>
      </c>
      <c r="AY511" s="137" t="s">
        <v>126</v>
      </c>
    </row>
    <row r="512" spans="2:65" s="13" customFormat="1" hidden="1" outlineLevel="1">
      <c r="B512" s="141"/>
      <c r="D512" s="136" t="s">
        <v>138</v>
      </c>
      <c r="E512" s="142" t="s">
        <v>3</v>
      </c>
      <c r="F512" s="143" t="s">
        <v>365</v>
      </c>
      <c r="H512" s="144">
        <v>4.5</v>
      </c>
      <c r="L512" s="141"/>
      <c r="M512" s="145"/>
      <c r="T512" s="146"/>
      <c r="AT512" s="142" t="s">
        <v>138</v>
      </c>
      <c r="AU512" s="142" t="s">
        <v>84</v>
      </c>
      <c r="AV512" s="13" t="s">
        <v>84</v>
      </c>
      <c r="AW512" s="13" t="s">
        <v>36</v>
      </c>
      <c r="AX512" s="13" t="s">
        <v>77</v>
      </c>
      <c r="AY512" s="142" t="s">
        <v>126</v>
      </c>
    </row>
    <row r="513" spans="2:65" s="13" customFormat="1" hidden="1" outlineLevel="1">
      <c r="B513" s="141"/>
      <c r="D513" s="136" t="s">
        <v>138</v>
      </c>
      <c r="E513" s="142" t="s">
        <v>3</v>
      </c>
      <c r="F513" s="143" t="s">
        <v>366</v>
      </c>
      <c r="H513" s="144">
        <v>27</v>
      </c>
      <c r="L513" s="141"/>
      <c r="M513" s="145"/>
      <c r="T513" s="146"/>
      <c r="AT513" s="142" t="s">
        <v>138</v>
      </c>
      <c r="AU513" s="142" t="s">
        <v>84</v>
      </c>
      <c r="AV513" s="13" t="s">
        <v>84</v>
      </c>
      <c r="AW513" s="13" t="s">
        <v>36</v>
      </c>
      <c r="AX513" s="13" t="s">
        <v>77</v>
      </c>
      <c r="AY513" s="142" t="s">
        <v>126</v>
      </c>
    </row>
    <row r="514" spans="2:65" s="12" customFormat="1" hidden="1" outlineLevel="1">
      <c r="B514" s="135"/>
      <c r="D514" s="136" t="s">
        <v>138</v>
      </c>
      <c r="E514" s="137" t="s">
        <v>3</v>
      </c>
      <c r="F514" s="138" t="s">
        <v>154</v>
      </c>
      <c r="H514" s="137" t="s">
        <v>3</v>
      </c>
      <c r="L514" s="135"/>
      <c r="M514" s="139"/>
      <c r="T514" s="140"/>
      <c r="AT514" s="137" t="s">
        <v>138</v>
      </c>
      <c r="AU514" s="137" t="s">
        <v>84</v>
      </c>
      <c r="AV514" s="12" t="s">
        <v>82</v>
      </c>
      <c r="AW514" s="12" t="s">
        <v>36</v>
      </c>
      <c r="AX514" s="12" t="s">
        <v>77</v>
      </c>
      <c r="AY514" s="137" t="s">
        <v>126</v>
      </c>
    </row>
    <row r="515" spans="2:65" s="13" customFormat="1" hidden="1" outlineLevel="1">
      <c r="B515" s="141"/>
      <c r="D515" s="136" t="s">
        <v>138</v>
      </c>
      <c r="E515" s="142" t="s">
        <v>3</v>
      </c>
      <c r="F515" s="143" t="s">
        <v>365</v>
      </c>
      <c r="H515" s="144">
        <v>4.5</v>
      </c>
      <c r="L515" s="141"/>
      <c r="M515" s="145"/>
      <c r="T515" s="146"/>
      <c r="AT515" s="142" t="s">
        <v>138</v>
      </c>
      <c r="AU515" s="142" t="s">
        <v>84</v>
      </c>
      <c r="AV515" s="13" t="s">
        <v>84</v>
      </c>
      <c r="AW515" s="13" t="s">
        <v>36</v>
      </c>
      <c r="AX515" s="13" t="s">
        <v>77</v>
      </c>
      <c r="AY515" s="142" t="s">
        <v>126</v>
      </c>
    </row>
    <row r="516" spans="2:65" s="13" customFormat="1" hidden="1" outlineLevel="1">
      <c r="B516" s="141"/>
      <c r="D516" s="136" t="s">
        <v>138</v>
      </c>
      <c r="E516" s="142" t="s">
        <v>3</v>
      </c>
      <c r="F516" s="143" t="s">
        <v>367</v>
      </c>
      <c r="H516" s="144">
        <v>22.5</v>
      </c>
      <c r="L516" s="141"/>
      <c r="M516" s="145"/>
      <c r="T516" s="146"/>
      <c r="AT516" s="142" t="s">
        <v>138</v>
      </c>
      <c r="AU516" s="142" t="s">
        <v>84</v>
      </c>
      <c r="AV516" s="13" t="s">
        <v>84</v>
      </c>
      <c r="AW516" s="13" t="s">
        <v>36</v>
      </c>
      <c r="AX516" s="13" t="s">
        <v>77</v>
      </c>
      <c r="AY516" s="142" t="s">
        <v>126</v>
      </c>
    </row>
    <row r="517" spans="2:65" s="12" customFormat="1" hidden="1" outlineLevel="1">
      <c r="B517" s="135"/>
      <c r="D517" s="136" t="s">
        <v>138</v>
      </c>
      <c r="E517" s="137" t="s">
        <v>3</v>
      </c>
      <c r="F517" s="138" t="s">
        <v>141</v>
      </c>
      <c r="H517" s="137" t="s">
        <v>3</v>
      </c>
      <c r="L517" s="135"/>
      <c r="M517" s="139"/>
      <c r="T517" s="140"/>
      <c r="AT517" s="137" t="s">
        <v>138</v>
      </c>
      <c r="AU517" s="137" t="s">
        <v>84</v>
      </c>
      <c r="AV517" s="12" t="s">
        <v>82</v>
      </c>
      <c r="AW517" s="12" t="s">
        <v>36</v>
      </c>
      <c r="AX517" s="12" t="s">
        <v>77</v>
      </c>
      <c r="AY517" s="137" t="s">
        <v>126</v>
      </c>
    </row>
    <row r="518" spans="2:65" s="13" customFormat="1" hidden="1" outlineLevel="1">
      <c r="B518" s="141"/>
      <c r="D518" s="136" t="s">
        <v>138</v>
      </c>
      <c r="E518" s="142" t="s">
        <v>3</v>
      </c>
      <c r="F518" s="143" t="s">
        <v>365</v>
      </c>
      <c r="H518" s="144">
        <v>4.5</v>
      </c>
      <c r="L518" s="141"/>
      <c r="M518" s="145"/>
      <c r="T518" s="146"/>
      <c r="AT518" s="142" t="s">
        <v>138</v>
      </c>
      <c r="AU518" s="142" t="s">
        <v>84</v>
      </c>
      <c r="AV518" s="13" t="s">
        <v>84</v>
      </c>
      <c r="AW518" s="13" t="s">
        <v>36</v>
      </c>
      <c r="AX518" s="13" t="s">
        <v>77</v>
      </c>
      <c r="AY518" s="142" t="s">
        <v>126</v>
      </c>
    </row>
    <row r="519" spans="2:65" s="13" customFormat="1" hidden="1" outlineLevel="1">
      <c r="B519" s="141"/>
      <c r="D519" s="136" t="s">
        <v>138</v>
      </c>
      <c r="E519" s="142" t="s">
        <v>3</v>
      </c>
      <c r="F519" s="143" t="s">
        <v>367</v>
      </c>
      <c r="H519" s="144">
        <v>22.5</v>
      </c>
      <c r="L519" s="141"/>
      <c r="M519" s="145"/>
      <c r="T519" s="146"/>
      <c r="AT519" s="142" t="s">
        <v>138</v>
      </c>
      <c r="AU519" s="142" t="s">
        <v>84</v>
      </c>
      <c r="AV519" s="13" t="s">
        <v>84</v>
      </c>
      <c r="AW519" s="13" t="s">
        <v>36</v>
      </c>
      <c r="AX519" s="13" t="s">
        <v>77</v>
      </c>
      <c r="AY519" s="142" t="s">
        <v>126</v>
      </c>
    </row>
    <row r="520" spans="2:65" s="12" customFormat="1" hidden="1" outlineLevel="1">
      <c r="B520" s="135"/>
      <c r="D520" s="136" t="s">
        <v>138</v>
      </c>
      <c r="E520" s="137" t="s">
        <v>3</v>
      </c>
      <c r="F520" s="138" t="s">
        <v>142</v>
      </c>
      <c r="H520" s="137" t="s">
        <v>3</v>
      </c>
      <c r="L520" s="135"/>
      <c r="M520" s="139"/>
      <c r="T520" s="140"/>
      <c r="AT520" s="137" t="s">
        <v>138</v>
      </c>
      <c r="AU520" s="137" t="s">
        <v>84</v>
      </c>
      <c r="AV520" s="12" t="s">
        <v>82</v>
      </c>
      <c r="AW520" s="12" t="s">
        <v>36</v>
      </c>
      <c r="AX520" s="12" t="s">
        <v>77</v>
      </c>
      <c r="AY520" s="137" t="s">
        <v>126</v>
      </c>
    </row>
    <row r="521" spans="2:65" s="13" customFormat="1" hidden="1" outlineLevel="1">
      <c r="B521" s="141"/>
      <c r="D521" s="136" t="s">
        <v>138</v>
      </c>
      <c r="E521" s="142" t="s">
        <v>3</v>
      </c>
      <c r="F521" s="143" t="s">
        <v>368</v>
      </c>
      <c r="H521" s="144">
        <v>9.5</v>
      </c>
      <c r="L521" s="141"/>
      <c r="M521" s="145"/>
      <c r="T521" s="146"/>
      <c r="AT521" s="142" t="s">
        <v>138</v>
      </c>
      <c r="AU521" s="142" t="s">
        <v>84</v>
      </c>
      <c r="AV521" s="13" t="s">
        <v>84</v>
      </c>
      <c r="AW521" s="13" t="s">
        <v>36</v>
      </c>
      <c r="AX521" s="13" t="s">
        <v>77</v>
      </c>
      <c r="AY521" s="142" t="s">
        <v>126</v>
      </c>
    </row>
    <row r="522" spans="2:65" s="13" customFormat="1" hidden="1" outlineLevel="1">
      <c r="B522" s="141"/>
      <c r="D522" s="136" t="s">
        <v>138</v>
      </c>
      <c r="E522" s="142" t="s">
        <v>3</v>
      </c>
      <c r="F522" s="143" t="s">
        <v>369</v>
      </c>
      <c r="H522" s="144">
        <v>9</v>
      </c>
      <c r="L522" s="141"/>
      <c r="M522" s="145"/>
      <c r="T522" s="146"/>
      <c r="AT522" s="142" t="s">
        <v>138</v>
      </c>
      <c r="AU522" s="142" t="s">
        <v>84</v>
      </c>
      <c r="AV522" s="13" t="s">
        <v>84</v>
      </c>
      <c r="AW522" s="13" t="s">
        <v>36</v>
      </c>
      <c r="AX522" s="13" t="s">
        <v>77</v>
      </c>
      <c r="AY522" s="142" t="s">
        <v>126</v>
      </c>
    </row>
    <row r="523" spans="2:65" s="12" customFormat="1" hidden="1" outlineLevel="1">
      <c r="B523" s="135"/>
      <c r="D523" s="136" t="s">
        <v>138</v>
      </c>
      <c r="E523" s="137" t="s">
        <v>3</v>
      </c>
      <c r="F523" s="138" t="s">
        <v>158</v>
      </c>
      <c r="H523" s="137" t="s">
        <v>3</v>
      </c>
      <c r="L523" s="135"/>
      <c r="M523" s="139"/>
      <c r="T523" s="140"/>
      <c r="AT523" s="137" t="s">
        <v>138</v>
      </c>
      <c r="AU523" s="137" t="s">
        <v>84</v>
      </c>
      <c r="AV523" s="12" t="s">
        <v>82</v>
      </c>
      <c r="AW523" s="12" t="s">
        <v>36</v>
      </c>
      <c r="AX523" s="12" t="s">
        <v>77</v>
      </c>
      <c r="AY523" s="137" t="s">
        <v>126</v>
      </c>
    </row>
    <row r="524" spans="2:65" s="13" customFormat="1" hidden="1" outlineLevel="1">
      <c r="B524" s="141"/>
      <c r="D524" s="136" t="s">
        <v>138</v>
      </c>
      <c r="E524" s="142" t="s">
        <v>3</v>
      </c>
      <c r="F524" s="143" t="s">
        <v>370</v>
      </c>
      <c r="H524" s="144">
        <v>8.4</v>
      </c>
      <c r="L524" s="141"/>
      <c r="M524" s="145"/>
      <c r="T524" s="146"/>
      <c r="AT524" s="142" t="s">
        <v>138</v>
      </c>
      <c r="AU524" s="142" t="s">
        <v>84</v>
      </c>
      <c r="AV524" s="13" t="s">
        <v>84</v>
      </c>
      <c r="AW524" s="13" t="s">
        <v>36</v>
      </c>
      <c r="AX524" s="13" t="s">
        <v>77</v>
      </c>
      <c r="AY524" s="142" t="s">
        <v>126</v>
      </c>
    </row>
    <row r="525" spans="2:65" s="13" customFormat="1" hidden="1" outlineLevel="1">
      <c r="B525" s="141"/>
      <c r="D525" s="136" t="s">
        <v>138</v>
      </c>
      <c r="E525" s="142" t="s">
        <v>3</v>
      </c>
      <c r="F525" s="143" t="s">
        <v>371</v>
      </c>
      <c r="H525" s="144">
        <v>6.4</v>
      </c>
      <c r="L525" s="141"/>
      <c r="M525" s="145"/>
      <c r="T525" s="146"/>
      <c r="AT525" s="142" t="s">
        <v>138</v>
      </c>
      <c r="AU525" s="142" t="s">
        <v>84</v>
      </c>
      <c r="AV525" s="13" t="s">
        <v>84</v>
      </c>
      <c r="AW525" s="13" t="s">
        <v>36</v>
      </c>
      <c r="AX525" s="13" t="s">
        <v>77</v>
      </c>
      <c r="AY525" s="142" t="s">
        <v>126</v>
      </c>
    </row>
    <row r="526" spans="2:65" s="14" customFormat="1" hidden="1" outlineLevel="1">
      <c r="B526" s="147"/>
      <c r="D526" s="136" t="s">
        <v>138</v>
      </c>
      <c r="E526" s="148" t="s">
        <v>3</v>
      </c>
      <c r="F526" s="149" t="s">
        <v>143</v>
      </c>
      <c r="H526" s="150">
        <v>118.8</v>
      </c>
      <c r="L526" s="147"/>
      <c r="M526" s="151"/>
      <c r="T526" s="152"/>
      <c r="AT526" s="148" t="s">
        <v>138</v>
      </c>
      <c r="AU526" s="148" t="s">
        <v>84</v>
      </c>
      <c r="AV526" s="14" t="s">
        <v>134</v>
      </c>
      <c r="AW526" s="14" t="s">
        <v>36</v>
      </c>
      <c r="AX526" s="14" t="s">
        <v>82</v>
      </c>
      <c r="AY526" s="148" t="s">
        <v>126</v>
      </c>
    </row>
    <row r="527" spans="2:65" s="1" customFormat="1" ht="55.5" customHeight="1" collapsed="1">
      <c r="B527" s="119"/>
      <c r="C527" s="120" t="s">
        <v>372</v>
      </c>
      <c r="D527" s="120" t="s">
        <v>129</v>
      </c>
      <c r="E527" s="121" t="s">
        <v>373</v>
      </c>
      <c r="F527" s="122" t="s">
        <v>374</v>
      </c>
      <c r="G527" s="123" t="s">
        <v>132</v>
      </c>
      <c r="H527" s="124">
        <v>45</v>
      </c>
      <c r="I527" s="125"/>
      <c r="J527" s="125">
        <f>ROUND(I527*H527,2)</f>
        <v>0</v>
      </c>
      <c r="K527" s="122" t="s">
        <v>133</v>
      </c>
      <c r="L527" s="30"/>
      <c r="M527" s="126" t="s">
        <v>3</v>
      </c>
      <c r="N527" s="127" t="s">
        <v>48</v>
      </c>
      <c r="O527" s="128">
        <v>0.84</v>
      </c>
      <c r="P527" s="128">
        <f>O527*H527</f>
        <v>37.799999999999997</v>
      </c>
      <c r="Q527" s="128">
        <v>0</v>
      </c>
      <c r="R527" s="128">
        <f>Q527*H527</f>
        <v>0</v>
      </c>
      <c r="S527" s="128">
        <v>1.6E-2</v>
      </c>
      <c r="T527" s="129">
        <f>S527*H527</f>
        <v>0.72</v>
      </c>
      <c r="AR527" s="130" t="s">
        <v>134</v>
      </c>
      <c r="AT527" s="130" t="s">
        <v>129</v>
      </c>
      <c r="AU527" s="130" t="s">
        <v>84</v>
      </c>
      <c r="AY527" s="18" t="s">
        <v>126</v>
      </c>
      <c r="BE527" s="131">
        <f>IF(N527="základní",J527,0)</f>
        <v>0</v>
      </c>
      <c r="BF527" s="131">
        <f>IF(N527="snížená",J527,0)</f>
        <v>0</v>
      </c>
      <c r="BG527" s="131">
        <f>IF(N527="zákl. přenesená",J527,0)</f>
        <v>0</v>
      </c>
      <c r="BH527" s="131">
        <f>IF(N527="sníž. přenesená",J527,0)</f>
        <v>0</v>
      </c>
      <c r="BI527" s="131">
        <f>IF(N527="nulová",J527,0)</f>
        <v>0</v>
      </c>
      <c r="BJ527" s="18" t="s">
        <v>82</v>
      </c>
      <c r="BK527" s="131">
        <f>ROUND(I527*H527,2)</f>
        <v>0</v>
      </c>
      <c r="BL527" s="18" t="s">
        <v>134</v>
      </c>
      <c r="BM527" s="130" t="s">
        <v>375</v>
      </c>
    </row>
    <row r="528" spans="2:65" s="1" customFormat="1" hidden="1" outlineLevel="1">
      <c r="B528" s="30"/>
      <c r="D528" s="132" t="s">
        <v>136</v>
      </c>
      <c r="F528" s="133" t="s">
        <v>376</v>
      </c>
      <c r="L528" s="30"/>
      <c r="M528" s="134"/>
      <c r="T528" s="51"/>
      <c r="AT528" s="18" t="s">
        <v>136</v>
      </c>
      <c r="AU528" s="18" t="s">
        <v>84</v>
      </c>
    </row>
    <row r="529" spans="2:65" s="12" customFormat="1" hidden="1" outlineLevel="1">
      <c r="B529" s="135"/>
      <c r="D529" s="136" t="s">
        <v>138</v>
      </c>
      <c r="E529" s="137" t="s">
        <v>3</v>
      </c>
      <c r="F529" s="138" t="s">
        <v>139</v>
      </c>
      <c r="H529" s="137" t="s">
        <v>3</v>
      </c>
      <c r="L529" s="135"/>
      <c r="M529" s="139"/>
      <c r="T529" s="140"/>
      <c r="AT529" s="137" t="s">
        <v>138</v>
      </c>
      <c r="AU529" s="137" t="s">
        <v>84</v>
      </c>
      <c r="AV529" s="12" t="s">
        <v>82</v>
      </c>
      <c r="AW529" s="12" t="s">
        <v>36</v>
      </c>
      <c r="AX529" s="12" t="s">
        <v>77</v>
      </c>
      <c r="AY529" s="137" t="s">
        <v>126</v>
      </c>
    </row>
    <row r="530" spans="2:65" s="12" customFormat="1" hidden="1" outlineLevel="1">
      <c r="B530" s="135"/>
      <c r="D530" s="136" t="s">
        <v>138</v>
      </c>
      <c r="E530" s="137" t="s">
        <v>3</v>
      </c>
      <c r="F530" s="138" t="s">
        <v>140</v>
      </c>
      <c r="H530" s="137" t="s">
        <v>3</v>
      </c>
      <c r="L530" s="135"/>
      <c r="M530" s="139"/>
      <c r="T530" s="140"/>
      <c r="AT530" s="137" t="s">
        <v>138</v>
      </c>
      <c r="AU530" s="137" t="s">
        <v>84</v>
      </c>
      <c r="AV530" s="12" t="s">
        <v>82</v>
      </c>
      <c r="AW530" s="12" t="s">
        <v>36</v>
      </c>
      <c r="AX530" s="12" t="s">
        <v>77</v>
      </c>
      <c r="AY530" s="137" t="s">
        <v>126</v>
      </c>
    </row>
    <row r="531" spans="2:65" s="13" customFormat="1" hidden="1" outlineLevel="1">
      <c r="B531" s="141"/>
      <c r="D531" s="136" t="s">
        <v>138</v>
      </c>
      <c r="E531" s="142" t="s">
        <v>3</v>
      </c>
      <c r="F531" s="143" t="s">
        <v>82</v>
      </c>
      <c r="H531" s="144">
        <v>1</v>
      </c>
      <c r="L531" s="141"/>
      <c r="M531" s="145"/>
      <c r="T531" s="146"/>
      <c r="AT531" s="142" t="s">
        <v>138</v>
      </c>
      <c r="AU531" s="142" t="s">
        <v>84</v>
      </c>
      <c r="AV531" s="13" t="s">
        <v>84</v>
      </c>
      <c r="AW531" s="13" t="s">
        <v>36</v>
      </c>
      <c r="AX531" s="13" t="s">
        <v>77</v>
      </c>
      <c r="AY531" s="142" t="s">
        <v>126</v>
      </c>
    </row>
    <row r="532" spans="2:65" s="12" customFormat="1" hidden="1" outlineLevel="1">
      <c r="B532" s="135"/>
      <c r="D532" s="136" t="s">
        <v>138</v>
      </c>
      <c r="E532" s="137" t="s">
        <v>3</v>
      </c>
      <c r="F532" s="138" t="s">
        <v>141</v>
      </c>
      <c r="H532" s="137" t="s">
        <v>3</v>
      </c>
      <c r="L532" s="135"/>
      <c r="M532" s="139"/>
      <c r="T532" s="140"/>
      <c r="AT532" s="137" t="s">
        <v>138</v>
      </c>
      <c r="AU532" s="137" t="s">
        <v>84</v>
      </c>
      <c r="AV532" s="12" t="s">
        <v>82</v>
      </c>
      <c r="AW532" s="12" t="s">
        <v>36</v>
      </c>
      <c r="AX532" s="12" t="s">
        <v>77</v>
      </c>
      <c r="AY532" s="137" t="s">
        <v>126</v>
      </c>
    </row>
    <row r="533" spans="2:65" s="13" customFormat="1" hidden="1" outlineLevel="1">
      <c r="B533" s="141"/>
      <c r="D533" s="136" t="s">
        <v>138</v>
      </c>
      <c r="E533" s="142" t="s">
        <v>3</v>
      </c>
      <c r="F533" s="143" t="s">
        <v>84</v>
      </c>
      <c r="H533" s="144">
        <v>2</v>
      </c>
      <c r="L533" s="141"/>
      <c r="M533" s="145"/>
      <c r="T533" s="146"/>
      <c r="AT533" s="142" t="s">
        <v>138</v>
      </c>
      <c r="AU533" s="142" t="s">
        <v>84</v>
      </c>
      <c r="AV533" s="13" t="s">
        <v>84</v>
      </c>
      <c r="AW533" s="13" t="s">
        <v>36</v>
      </c>
      <c r="AX533" s="13" t="s">
        <v>77</v>
      </c>
      <c r="AY533" s="142" t="s">
        <v>126</v>
      </c>
    </row>
    <row r="534" spans="2:65" s="12" customFormat="1" hidden="1" outlineLevel="1">
      <c r="B534" s="135"/>
      <c r="D534" s="136" t="s">
        <v>138</v>
      </c>
      <c r="E534" s="137" t="s">
        <v>3</v>
      </c>
      <c r="F534" s="138" t="s">
        <v>142</v>
      </c>
      <c r="H534" s="137" t="s">
        <v>3</v>
      </c>
      <c r="L534" s="135"/>
      <c r="M534" s="139"/>
      <c r="T534" s="140"/>
      <c r="AT534" s="137" t="s">
        <v>138</v>
      </c>
      <c r="AU534" s="137" t="s">
        <v>84</v>
      </c>
      <c r="AV534" s="12" t="s">
        <v>82</v>
      </c>
      <c r="AW534" s="12" t="s">
        <v>36</v>
      </c>
      <c r="AX534" s="12" t="s">
        <v>77</v>
      </c>
      <c r="AY534" s="137" t="s">
        <v>126</v>
      </c>
    </row>
    <row r="535" spans="2:65" s="13" customFormat="1" hidden="1" outlineLevel="1">
      <c r="B535" s="141"/>
      <c r="D535" s="136" t="s">
        <v>138</v>
      </c>
      <c r="E535" s="142" t="s">
        <v>3</v>
      </c>
      <c r="F535" s="143" t="s">
        <v>84</v>
      </c>
      <c r="H535" s="144">
        <v>2</v>
      </c>
      <c r="L535" s="141"/>
      <c r="M535" s="145"/>
      <c r="T535" s="146"/>
      <c r="AT535" s="142" t="s">
        <v>138</v>
      </c>
      <c r="AU535" s="142" t="s">
        <v>84</v>
      </c>
      <c r="AV535" s="13" t="s">
        <v>84</v>
      </c>
      <c r="AW535" s="13" t="s">
        <v>36</v>
      </c>
      <c r="AX535" s="13" t="s">
        <v>77</v>
      </c>
      <c r="AY535" s="142" t="s">
        <v>126</v>
      </c>
    </row>
    <row r="536" spans="2:65" s="14" customFormat="1" hidden="1" outlineLevel="1">
      <c r="B536" s="147"/>
      <c r="D536" s="136" t="s">
        <v>138</v>
      </c>
      <c r="E536" s="148" t="s">
        <v>3</v>
      </c>
      <c r="F536" s="149" t="s">
        <v>143</v>
      </c>
      <c r="H536" s="150">
        <v>45</v>
      </c>
      <c r="L536" s="147"/>
      <c r="M536" s="151"/>
      <c r="T536" s="152"/>
      <c r="AT536" s="148" t="s">
        <v>138</v>
      </c>
      <c r="AU536" s="148" t="s">
        <v>84</v>
      </c>
      <c r="AV536" s="14" t="s">
        <v>134</v>
      </c>
      <c r="AW536" s="14" t="s">
        <v>36</v>
      </c>
      <c r="AX536" s="14" t="s">
        <v>82</v>
      </c>
      <c r="AY536" s="148" t="s">
        <v>126</v>
      </c>
    </row>
    <row r="537" spans="2:65" s="1" customFormat="1" ht="37.9" customHeight="1" collapsed="1">
      <c r="B537" s="119"/>
      <c r="C537" s="120" t="s">
        <v>377</v>
      </c>
      <c r="D537" s="120" t="s">
        <v>129</v>
      </c>
      <c r="E537" s="121" t="s">
        <v>378</v>
      </c>
      <c r="F537" s="122" t="s">
        <v>379</v>
      </c>
      <c r="G537" s="123" t="s">
        <v>347</v>
      </c>
      <c r="H537" s="124">
        <v>406.1</v>
      </c>
      <c r="I537" s="125"/>
      <c r="J537" s="125">
        <f>ROUND(I537*H537,2)</f>
        <v>0</v>
      </c>
      <c r="K537" s="122" t="s">
        <v>133</v>
      </c>
      <c r="L537" s="30"/>
      <c r="M537" s="126" t="s">
        <v>3</v>
      </c>
      <c r="N537" s="127" t="s">
        <v>48</v>
      </c>
      <c r="O537" s="128">
        <v>0.38200000000000001</v>
      </c>
      <c r="P537" s="128">
        <f>O537*H537</f>
        <v>155.1302</v>
      </c>
      <c r="Q537" s="128">
        <v>0</v>
      </c>
      <c r="R537" s="128">
        <f>Q537*H537</f>
        <v>0</v>
      </c>
      <c r="S537" s="128">
        <v>1.9E-2</v>
      </c>
      <c r="T537" s="129">
        <f>S537*H537</f>
        <v>7.7159000000000004</v>
      </c>
      <c r="AR537" s="130" t="s">
        <v>134</v>
      </c>
      <c r="AT537" s="130" t="s">
        <v>129</v>
      </c>
      <c r="AU537" s="130" t="s">
        <v>84</v>
      </c>
      <c r="AY537" s="18" t="s">
        <v>126</v>
      </c>
      <c r="BE537" s="131">
        <f>IF(N537="základní",J537,0)</f>
        <v>0</v>
      </c>
      <c r="BF537" s="131">
        <f>IF(N537="snížená",J537,0)</f>
        <v>0</v>
      </c>
      <c r="BG537" s="131">
        <f>IF(N537="zákl. přenesená",J537,0)</f>
        <v>0</v>
      </c>
      <c r="BH537" s="131">
        <f>IF(N537="sníž. přenesená",J537,0)</f>
        <v>0</v>
      </c>
      <c r="BI537" s="131">
        <f>IF(N537="nulová",J537,0)</f>
        <v>0</v>
      </c>
      <c r="BJ537" s="18" t="s">
        <v>82</v>
      </c>
      <c r="BK537" s="131">
        <f>ROUND(I537*H537,2)</f>
        <v>0</v>
      </c>
      <c r="BL537" s="18" t="s">
        <v>134</v>
      </c>
      <c r="BM537" s="130" t="s">
        <v>380</v>
      </c>
    </row>
    <row r="538" spans="2:65" s="1" customFormat="1" hidden="1" outlineLevel="1">
      <c r="B538" s="30"/>
      <c r="D538" s="132" t="s">
        <v>136</v>
      </c>
      <c r="F538" s="133" t="s">
        <v>381</v>
      </c>
      <c r="L538" s="30"/>
      <c r="M538" s="134"/>
      <c r="T538" s="51"/>
      <c r="AT538" s="18" t="s">
        <v>136</v>
      </c>
      <c r="AU538" s="18" t="s">
        <v>84</v>
      </c>
    </row>
    <row r="539" spans="2:65" s="12" customFormat="1" hidden="1" outlineLevel="1">
      <c r="B539" s="135"/>
      <c r="D539" s="136" t="s">
        <v>138</v>
      </c>
      <c r="E539" s="137" t="s">
        <v>3</v>
      </c>
      <c r="F539" s="138" t="s">
        <v>139</v>
      </c>
      <c r="H539" s="137" t="s">
        <v>3</v>
      </c>
      <c r="L539" s="135"/>
      <c r="M539" s="139"/>
      <c r="T539" s="140"/>
      <c r="AT539" s="137" t="s">
        <v>138</v>
      </c>
      <c r="AU539" s="137" t="s">
        <v>84</v>
      </c>
      <c r="AV539" s="12" t="s">
        <v>82</v>
      </c>
      <c r="AW539" s="12" t="s">
        <v>36</v>
      </c>
      <c r="AX539" s="12" t="s">
        <v>77</v>
      </c>
      <c r="AY539" s="137" t="s">
        <v>126</v>
      </c>
    </row>
    <row r="540" spans="2:65" s="12" customFormat="1" hidden="1" outlineLevel="1">
      <c r="B540" s="135"/>
      <c r="D540" s="136" t="s">
        <v>138</v>
      </c>
      <c r="E540" s="137" t="s">
        <v>3</v>
      </c>
      <c r="F540" s="138" t="s">
        <v>140</v>
      </c>
      <c r="H540" s="137" t="s">
        <v>3</v>
      </c>
      <c r="L540" s="135"/>
      <c r="M540" s="139"/>
      <c r="T540" s="140"/>
      <c r="AT540" s="137" t="s">
        <v>138</v>
      </c>
      <c r="AU540" s="137" t="s">
        <v>84</v>
      </c>
      <c r="AV540" s="12" t="s">
        <v>82</v>
      </c>
      <c r="AW540" s="12" t="s">
        <v>36</v>
      </c>
      <c r="AX540" s="12" t="s">
        <v>77</v>
      </c>
      <c r="AY540" s="137" t="s">
        <v>126</v>
      </c>
    </row>
    <row r="541" spans="2:65" s="13" customFormat="1" hidden="1" outlineLevel="1">
      <c r="B541" s="141"/>
      <c r="D541" s="136" t="s">
        <v>138</v>
      </c>
      <c r="E541" s="142" t="s">
        <v>3</v>
      </c>
      <c r="F541" s="143" t="s">
        <v>382</v>
      </c>
      <c r="H541" s="144">
        <v>18.5</v>
      </c>
      <c r="L541" s="141"/>
      <c r="M541" s="145"/>
      <c r="T541" s="146"/>
      <c r="AT541" s="142" t="s">
        <v>138</v>
      </c>
      <c r="AU541" s="142" t="s">
        <v>84</v>
      </c>
      <c r="AV541" s="13" t="s">
        <v>84</v>
      </c>
      <c r="AW541" s="13" t="s">
        <v>36</v>
      </c>
      <c r="AX541" s="13" t="s">
        <v>77</v>
      </c>
      <c r="AY541" s="142" t="s">
        <v>126</v>
      </c>
    </row>
    <row r="542" spans="2:65" s="13" customFormat="1" hidden="1" outlineLevel="1">
      <c r="B542" s="141"/>
      <c r="D542" s="136" t="s">
        <v>138</v>
      </c>
      <c r="E542" s="142" t="s">
        <v>3</v>
      </c>
      <c r="F542" s="143" t="s">
        <v>383</v>
      </c>
      <c r="H542" s="144">
        <v>36.799999999999997</v>
      </c>
      <c r="L542" s="141"/>
      <c r="M542" s="145"/>
      <c r="T542" s="146"/>
      <c r="AT542" s="142" t="s">
        <v>138</v>
      </c>
      <c r="AU542" s="142" t="s">
        <v>84</v>
      </c>
      <c r="AV542" s="13" t="s">
        <v>84</v>
      </c>
      <c r="AW542" s="13" t="s">
        <v>36</v>
      </c>
      <c r="AX542" s="13" t="s">
        <v>77</v>
      </c>
      <c r="AY542" s="142" t="s">
        <v>126</v>
      </c>
    </row>
    <row r="543" spans="2:65" s="12" customFormat="1" hidden="1" outlineLevel="1">
      <c r="B543" s="135"/>
      <c r="D543" s="136" t="s">
        <v>138</v>
      </c>
      <c r="E543" s="137" t="s">
        <v>3</v>
      </c>
      <c r="F543" s="138" t="s">
        <v>154</v>
      </c>
      <c r="H543" s="137" t="s">
        <v>3</v>
      </c>
      <c r="L543" s="135"/>
      <c r="M543" s="139"/>
      <c r="T543" s="140"/>
      <c r="AT543" s="137" t="s">
        <v>138</v>
      </c>
      <c r="AU543" s="137" t="s">
        <v>84</v>
      </c>
      <c r="AV543" s="12" t="s">
        <v>82</v>
      </c>
      <c r="AW543" s="12" t="s">
        <v>36</v>
      </c>
      <c r="AX543" s="12" t="s">
        <v>77</v>
      </c>
      <c r="AY543" s="137" t="s">
        <v>126</v>
      </c>
    </row>
    <row r="544" spans="2:65" s="13" customFormat="1" hidden="1" outlineLevel="1">
      <c r="B544" s="141"/>
      <c r="D544" s="136" t="s">
        <v>138</v>
      </c>
      <c r="E544" s="142" t="s">
        <v>3</v>
      </c>
      <c r="F544" s="143" t="s">
        <v>384</v>
      </c>
      <c r="H544" s="144">
        <v>12.5</v>
      </c>
      <c r="L544" s="141"/>
      <c r="M544" s="145"/>
      <c r="T544" s="146"/>
      <c r="AT544" s="142" t="s">
        <v>138</v>
      </c>
      <c r="AU544" s="142" t="s">
        <v>84</v>
      </c>
      <c r="AV544" s="13" t="s">
        <v>84</v>
      </c>
      <c r="AW544" s="13" t="s">
        <v>36</v>
      </c>
      <c r="AX544" s="13" t="s">
        <v>77</v>
      </c>
      <c r="AY544" s="142" t="s">
        <v>126</v>
      </c>
    </row>
    <row r="545" spans="2:65" s="13" customFormat="1" hidden="1" outlineLevel="1">
      <c r="B545" s="141"/>
      <c r="D545" s="136" t="s">
        <v>138</v>
      </c>
      <c r="E545" s="142" t="s">
        <v>3</v>
      </c>
      <c r="F545" s="143" t="s">
        <v>385</v>
      </c>
      <c r="H545" s="144">
        <v>36.4</v>
      </c>
      <c r="L545" s="141"/>
      <c r="M545" s="145"/>
      <c r="T545" s="146"/>
      <c r="AT545" s="142" t="s">
        <v>138</v>
      </c>
      <c r="AU545" s="142" t="s">
        <v>84</v>
      </c>
      <c r="AV545" s="13" t="s">
        <v>84</v>
      </c>
      <c r="AW545" s="13" t="s">
        <v>36</v>
      </c>
      <c r="AX545" s="13" t="s">
        <v>77</v>
      </c>
      <c r="AY545" s="142" t="s">
        <v>126</v>
      </c>
    </row>
    <row r="546" spans="2:65" s="12" customFormat="1" hidden="1" outlineLevel="1">
      <c r="B546" s="135"/>
      <c r="D546" s="136" t="s">
        <v>138</v>
      </c>
      <c r="E546" s="137" t="s">
        <v>3</v>
      </c>
      <c r="F546" s="138" t="s">
        <v>141</v>
      </c>
      <c r="H546" s="137" t="s">
        <v>3</v>
      </c>
      <c r="L546" s="135"/>
      <c r="M546" s="139"/>
      <c r="T546" s="140"/>
      <c r="AT546" s="137" t="s">
        <v>138</v>
      </c>
      <c r="AU546" s="137" t="s">
        <v>84</v>
      </c>
      <c r="AV546" s="12" t="s">
        <v>82</v>
      </c>
      <c r="AW546" s="12" t="s">
        <v>36</v>
      </c>
      <c r="AX546" s="12" t="s">
        <v>77</v>
      </c>
      <c r="AY546" s="137" t="s">
        <v>126</v>
      </c>
    </row>
    <row r="547" spans="2:65" s="13" customFormat="1" hidden="1" outlineLevel="1">
      <c r="B547" s="141"/>
      <c r="D547" s="136" t="s">
        <v>138</v>
      </c>
      <c r="E547" s="142" t="s">
        <v>3</v>
      </c>
      <c r="F547" s="143" t="s">
        <v>384</v>
      </c>
      <c r="H547" s="144">
        <v>12.5</v>
      </c>
      <c r="L547" s="141"/>
      <c r="M547" s="145"/>
      <c r="T547" s="146"/>
      <c r="AT547" s="142" t="s">
        <v>138</v>
      </c>
      <c r="AU547" s="142" t="s">
        <v>84</v>
      </c>
      <c r="AV547" s="13" t="s">
        <v>84</v>
      </c>
      <c r="AW547" s="13" t="s">
        <v>36</v>
      </c>
      <c r="AX547" s="13" t="s">
        <v>77</v>
      </c>
      <c r="AY547" s="142" t="s">
        <v>126</v>
      </c>
    </row>
    <row r="548" spans="2:65" s="13" customFormat="1" hidden="1" outlineLevel="1">
      <c r="B548" s="141"/>
      <c r="D548" s="136" t="s">
        <v>138</v>
      </c>
      <c r="E548" s="142" t="s">
        <v>3</v>
      </c>
      <c r="F548" s="143" t="s">
        <v>386</v>
      </c>
      <c r="H548" s="144">
        <v>30.8</v>
      </c>
      <c r="L548" s="141"/>
      <c r="M548" s="145"/>
      <c r="T548" s="146"/>
      <c r="AT548" s="142" t="s">
        <v>138</v>
      </c>
      <c r="AU548" s="142" t="s">
        <v>84</v>
      </c>
      <c r="AV548" s="13" t="s">
        <v>84</v>
      </c>
      <c r="AW548" s="13" t="s">
        <v>36</v>
      </c>
      <c r="AX548" s="13" t="s">
        <v>77</v>
      </c>
      <c r="AY548" s="142" t="s">
        <v>126</v>
      </c>
    </row>
    <row r="549" spans="2:65" s="12" customFormat="1" hidden="1" outlineLevel="1">
      <c r="B549" s="135"/>
      <c r="D549" s="136" t="s">
        <v>138</v>
      </c>
      <c r="E549" s="137" t="s">
        <v>3</v>
      </c>
      <c r="F549" s="138" t="s">
        <v>142</v>
      </c>
      <c r="H549" s="137" t="s">
        <v>3</v>
      </c>
      <c r="L549" s="135"/>
      <c r="M549" s="139"/>
      <c r="T549" s="140"/>
      <c r="AT549" s="137" t="s">
        <v>138</v>
      </c>
      <c r="AU549" s="137" t="s">
        <v>84</v>
      </c>
      <c r="AV549" s="12" t="s">
        <v>82</v>
      </c>
      <c r="AW549" s="12" t="s">
        <v>36</v>
      </c>
      <c r="AX549" s="12" t="s">
        <v>77</v>
      </c>
      <c r="AY549" s="137" t="s">
        <v>126</v>
      </c>
    </row>
    <row r="550" spans="2:65" s="13" customFormat="1" hidden="1" outlineLevel="1">
      <c r="B550" s="141"/>
      <c r="D550" s="136" t="s">
        <v>138</v>
      </c>
      <c r="E550" s="142" t="s">
        <v>3</v>
      </c>
      <c r="F550" s="143" t="s">
        <v>387</v>
      </c>
      <c r="H550" s="144">
        <v>19.8</v>
      </c>
      <c r="L550" s="141"/>
      <c r="M550" s="145"/>
      <c r="T550" s="146"/>
      <c r="AT550" s="142" t="s">
        <v>138</v>
      </c>
      <c r="AU550" s="142" t="s">
        <v>84</v>
      </c>
      <c r="AV550" s="13" t="s">
        <v>84</v>
      </c>
      <c r="AW550" s="13" t="s">
        <v>36</v>
      </c>
      <c r="AX550" s="13" t="s">
        <v>77</v>
      </c>
      <c r="AY550" s="142" t="s">
        <v>126</v>
      </c>
    </row>
    <row r="551" spans="2:65" s="12" customFormat="1" hidden="1" outlineLevel="1">
      <c r="B551" s="135"/>
      <c r="D551" s="136" t="s">
        <v>138</v>
      </c>
      <c r="E551" s="137" t="s">
        <v>3</v>
      </c>
      <c r="F551" s="138" t="s">
        <v>158</v>
      </c>
      <c r="H551" s="137" t="s">
        <v>3</v>
      </c>
      <c r="L551" s="135"/>
      <c r="M551" s="139"/>
      <c r="T551" s="140"/>
      <c r="AT551" s="137" t="s">
        <v>138</v>
      </c>
      <c r="AU551" s="137" t="s">
        <v>84</v>
      </c>
      <c r="AV551" s="12" t="s">
        <v>82</v>
      </c>
      <c r="AW551" s="12" t="s">
        <v>36</v>
      </c>
      <c r="AX551" s="12" t="s">
        <v>77</v>
      </c>
      <c r="AY551" s="137" t="s">
        <v>126</v>
      </c>
    </row>
    <row r="552" spans="2:65" s="13" customFormat="1" hidden="1" outlineLevel="1">
      <c r="B552" s="141"/>
      <c r="D552" s="136" t="s">
        <v>138</v>
      </c>
      <c r="E552" s="142" t="s">
        <v>3</v>
      </c>
      <c r="F552" s="143" t="s">
        <v>388</v>
      </c>
      <c r="H552" s="144">
        <v>38.799999999999997</v>
      </c>
      <c r="L552" s="141"/>
      <c r="M552" s="145"/>
      <c r="T552" s="146"/>
      <c r="AT552" s="142" t="s">
        <v>138</v>
      </c>
      <c r="AU552" s="142" t="s">
        <v>84</v>
      </c>
      <c r="AV552" s="13" t="s">
        <v>84</v>
      </c>
      <c r="AW552" s="13" t="s">
        <v>36</v>
      </c>
      <c r="AX552" s="13" t="s">
        <v>77</v>
      </c>
      <c r="AY552" s="142" t="s">
        <v>126</v>
      </c>
    </row>
    <row r="553" spans="2:65" s="14" customFormat="1" hidden="1" outlineLevel="1">
      <c r="B553" s="147"/>
      <c r="D553" s="136" t="s">
        <v>138</v>
      </c>
      <c r="E553" s="148" t="s">
        <v>3</v>
      </c>
      <c r="F553" s="149" t="s">
        <v>143</v>
      </c>
      <c r="H553" s="150">
        <v>406.1</v>
      </c>
      <c r="L553" s="147"/>
      <c r="M553" s="151"/>
      <c r="T553" s="152"/>
      <c r="AT553" s="148" t="s">
        <v>138</v>
      </c>
      <c r="AU553" s="148" t="s">
        <v>84</v>
      </c>
      <c r="AV553" s="14" t="s">
        <v>134</v>
      </c>
      <c r="AW553" s="14" t="s">
        <v>36</v>
      </c>
      <c r="AX553" s="14" t="s">
        <v>82</v>
      </c>
      <c r="AY553" s="148" t="s">
        <v>126</v>
      </c>
    </row>
    <row r="554" spans="2:65" s="1" customFormat="1" ht="37.9" customHeight="1" collapsed="1">
      <c r="B554" s="119"/>
      <c r="C554" s="120" t="s">
        <v>389</v>
      </c>
      <c r="D554" s="120" t="s">
        <v>129</v>
      </c>
      <c r="E554" s="121" t="s">
        <v>390</v>
      </c>
      <c r="F554" s="122" t="s">
        <v>391</v>
      </c>
      <c r="G554" s="123" t="s">
        <v>347</v>
      </c>
      <c r="H554" s="124">
        <v>115.2</v>
      </c>
      <c r="I554" s="125"/>
      <c r="J554" s="125">
        <f>ROUND(I554*H554,2)</f>
        <v>0</v>
      </c>
      <c r="K554" s="122" t="s">
        <v>133</v>
      </c>
      <c r="L554" s="30"/>
      <c r="M554" s="126" t="s">
        <v>3</v>
      </c>
      <c r="N554" s="127" t="s">
        <v>48</v>
      </c>
      <c r="O554" s="128">
        <v>0.34200000000000003</v>
      </c>
      <c r="P554" s="128">
        <f>O554*H554</f>
        <v>39.398400000000002</v>
      </c>
      <c r="Q554" s="128">
        <v>0</v>
      </c>
      <c r="R554" s="128">
        <f>Q554*H554</f>
        <v>0</v>
      </c>
      <c r="S554" s="128">
        <v>1.7999999999999999E-2</v>
      </c>
      <c r="T554" s="129">
        <f>S554*H554</f>
        <v>2.0735999999999999</v>
      </c>
      <c r="AR554" s="130" t="s">
        <v>134</v>
      </c>
      <c r="AT554" s="130" t="s">
        <v>129</v>
      </c>
      <c r="AU554" s="130" t="s">
        <v>84</v>
      </c>
      <c r="AY554" s="18" t="s">
        <v>126</v>
      </c>
      <c r="BE554" s="131">
        <f>IF(N554="základní",J554,0)</f>
        <v>0</v>
      </c>
      <c r="BF554" s="131">
        <f>IF(N554="snížená",J554,0)</f>
        <v>0</v>
      </c>
      <c r="BG554" s="131">
        <f>IF(N554="zákl. přenesená",J554,0)</f>
        <v>0</v>
      </c>
      <c r="BH554" s="131">
        <f>IF(N554="sníž. přenesená",J554,0)</f>
        <v>0</v>
      </c>
      <c r="BI554" s="131">
        <f>IF(N554="nulová",J554,0)</f>
        <v>0</v>
      </c>
      <c r="BJ554" s="18" t="s">
        <v>82</v>
      </c>
      <c r="BK554" s="131">
        <f>ROUND(I554*H554,2)</f>
        <v>0</v>
      </c>
      <c r="BL554" s="18" t="s">
        <v>134</v>
      </c>
      <c r="BM554" s="130" t="s">
        <v>392</v>
      </c>
    </row>
    <row r="555" spans="2:65" s="1" customFormat="1" hidden="1" outlineLevel="1">
      <c r="B555" s="30"/>
      <c r="D555" s="132" t="s">
        <v>136</v>
      </c>
      <c r="F555" s="133" t="s">
        <v>393</v>
      </c>
      <c r="L555" s="30"/>
      <c r="M555" s="134"/>
      <c r="T555" s="51"/>
      <c r="AT555" s="18" t="s">
        <v>136</v>
      </c>
      <c r="AU555" s="18" t="s">
        <v>84</v>
      </c>
    </row>
    <row r="556" spans="2:65" s="12" customFormat="1" hidden="1" outlineLevel="1">
      <c r="B556" s="135"/>
      <c r="D556" s="136" t="s">
        <v>138</v>
      </c>
      <c r="E556" s="137" t="s">
        <v>3</v>
      </c>
      <c r="F556" s="138" t="s">
        <v>139</v>
      </c>
      <c r="H556" s="137" t="s">
        <v>3</v>
      </c>
      <c r="L556" s="135"/>
      <c r="M556" s="139"/>
      <c r="T556" s="140"/>
      <c r="AT556" s="137" t="s">
        <v>138</v>
      </c>
      <c r="AU556" s="137" t="s">
        <v>84</v>
      </c>
      <c r="AV556" s="12" t="s">
        <v>82</v>
      </c>
      <c r="AW556" s="12" t="s">
        <v>36</v>
      </c>
      <c r="AX556" s="12" t="s">
        <v>77</v>
      </c>
      <c r="AY556" s="137" t="s">
        <v>126</v>
      </c>
    </row>
    <row r="557" spans="2:65" s="12" customFormat="1" hidden="1" outlineLevel="1">
      <c r="B557" s="135"/>
      <c r="D557" s="136" t="s">
        <v>138</v>
      </c>
      <c r="E557" s="137" t="s">
        <v>3</v>
      </c>
      <c r="F557" s="138" t="s">
        <v>140</v>
      </c>
      <c r="H557" s="137" t="s">
        <v>3</v>
      </c>
      <c r="L557" s="135"/>
      <c r="M557" s="139"/>
      <c r="T557" s="140"/>
      <c r="AT557" s="137" t="s">
        <v>138</v>
      </c>
      <c r="AU557" s="137" t="s">
        <v>84</v>
      </c>
      <c r="AV557" s="12" t="s">
        <v>82</v>
      </c>
      <c r="AW557" s="12" t="s">
        <v>36</v>
      </c>
      <c r="AX557" s="12" t="s">
        <v>77</v>
      </c>
      <c r="AY557" s="137" t="s">
        <v>126</v>
      </c>
    </row>
    <row r="558" spans="2:65" s="13" customFormat="1" hidden="1" outlineLevel="1">
      <c r="B558" s="141"/>
      <c r="D558" s="136" t="s">
        <v>138</v>
      </c>
      <c r="E558" s="142" t="s">
        <v>3</v>
      </c>
      <c r="F558" s="143" t="s">
        <v>394</v>
      </c>
      <c r="H558" s="144">
        <v>8.5</v>
      </c>
      <c r="L558" s="141"/>
      <c r="M558" s="145"/>
      <c r="T558" s="146"/>
      <c r="AT558" s="142" t="s">
        <v>138</v>
      </c>
      <c r="AU558" s="142" t="s">
        <v>84</v>
      </c>
      <c r="AV558" s="13" t="s">
        <v>84</v>
      </c>
      <c r="AW558" s="13" t="s">
        <v>36</v>
      </c>
      <c r="AX558" s="13" t="s">
        <v>77</v>
      </c>
      <c r="AY558" s="142" t="s">
        <v>126</v>
      </c>
    </row>
    <row r="559" spans="2:65" s="13" customFormat="1" hidden="1" outlineLevel="1">
      <c r="B559" s="141"/>
      <c r="D559" s="136" t="s">
        <v>138</v>
      </c>
      <c r="E559" s="142" t="s">
        <v>3</v>
      </c>
      <c r="F559" s="143" t="s">
        <v>395</v>
      </c>
      <c r="H559" s="144">
        <v>8.1999999999999993</v>
      </c>
      <c r="L559" s="141"/>
      <c r="M559" s="145"/>
      <c r="T559" s="146"/>
      <c r="AT559" s="142" t="s">
        <v>138</v>
      </c>
      <c r="AU559" s="142" t="s">
        <v>84</v>
      </c>
      <c r="AV559" s="13" t="s">
        <v>84</v>
      </c>
      <c r="AW559" s="13" t="s">
        <v>36</v>
      </c>
      <c r="AX559" s="13" t="s">
        <v>77</v>
      </c>
      <c r="AY559" s="142" t="s">
        <v>126</v>
      </c>
    </row>
    <row r="560" spans="2:65" s="12" customFormat="1" hidden="1" outlineLevel="1">
      <c r="B560" s="135"/>
      <c r="D560" s="136" t="s">
        <v>138</v>
      </c>
      <c r="E560" s="137" t="s">
        <v>3</v>
      </c>
      <c r="F560" s="138" t="s">
        <v>154</v>
      </c>
      <c r="H560" s="137" t="s">
        <v>3</v>
      </c>
      <c r="L560" s="135"/>
      <c r="M560" s="139"/>
      <c r="T560" s="140"/>
      <c r="AT560" s="137" t="s">
        <v>138</v>
      </c>
      <c r="AU560" s="137" t="s">
        <v>84</v>
      </c>
      <c r="AV560" s="12" t="s">
        <v>82</v>
      </c>
      <c r="AW560" s="12" t="s">
        <v>36</v>
      </c>
      <c r="AX560" s="12" t="s">
        <v>77</v>
      </c>
      <c r="AY560" s="137" t="s">
        <v>126</v>
      </c>
    </row>
    <row r="561" spans="2:65" s="13" customFormat="1" hidden="1" outlineLevel="1">
      <c r="B561" s="141"/>
      <c r="D561" s="136" t="s">
        <v>138</v>
      </c>
      <c r="E561" s="142" t="s">
        <v>3</v>
      </c>
      <c r="F561" s="143" t="s">
        <v>396</v>
      </c>
      <c r="H561" s="144">
        <v>7.9</v>
      </c>
      <c r="L561" s="141"/>
      <c r="M561" s="145"/>
      <c r="T561" s="146"/>
      <c r="AT561" s="142" t="s">
        <v>138</v>
      </c>
      <c r="AU561" s="142" t="s">
        <v>84</v>
      </c>
      <c r="AV561" s="13" t="s">
        <v>84</v>
      </c>
      <c r="AW561" s="13" t="s">
        <v>36</v>
      </c>
      <c r="AX561" s="13" t="s">
        <v>77</v>
      </c>
      <c r="AY561" s="142" t="s">
        <v>126</v>
      </c>
    </row>
    <row r="562" spans="2:65" s="13" customFormat="1" hidden="1" outlineLevel="1">
      <c r="B562" s="141"/>
      <c r="D562" s="136" t="s">
        <v>138</v>
      </c>
      <c r="E562" s="142" t="s">
        <v>3</v>
      </c>
      <c r="F562" s="143" t="s">
        <v>397</v>
      </c>
      <c r="H562" s="144">
        <v>10.8</v>
      </c>
      <c r="L562" s="141"/>
      <c r="M562" s="145"/>
      <c r="T562" s="146"/>
      <c r="AT562" s="142" t="s">
        <v>138</v>
      </c>
      <c r="AU562" s="142" t="s">
        <v>84</v>
      </c>
      <c r="AV562" s="13" t="s">
        <v>84</v>
      </c>
      <c r="AW562" s="13" t="s">
        <v>36</v>
      </c>
      <c r="AX562" s="13" t="s">
        <v>77</v>
      </c>
      <c r="AY562" s="142" t="s">
        <v>126</v>
      </c>
    </row>
    <row r="563" spans="2:65" s="12" customFormat="1" hidden="1" outlineLevel="1">
      <c r="B563" s="135"/>
      <c r="D563" s="136" t="s">
        <v>138</v>
      </c>
      <c r="E563" s="137" t="s">
        <v>3</v>
      </c>
      <c r="F563" s="138" t="s">
        <v>141</v>
      </c>
      <c r="H563" s="137" t="s">
        <v>3</v>
      </c>
      <c r="L563" s="135"/>
      <c r="M563" s="139"/>
      <c r="T563" s="140"/>
      <c r="AT563" s="137" t="s">
        <v>138</v>
      </c>
      <c r="AU563" s="137" t="s">
        <v>84</v>
      </c>
      <c r="AV563" s="12" t="s">
        <v>82</v>
      </c>
      <c r="AW563" s="12" t="s">
        <v>36</v>
      </c>
      <c r="AX563" s="12" t="s">
        <v>77</v>
      </c>
      <c r="AY563" s="137" t="s">
        <v>126</v>
      </c>
    </row>
    <row r="564" spans="2:65" s="13" customFormat="1" hidden="1" outlineLevel="1">
      <c r="B564" s="141"/>
      <c r="D564" s="136" t="s">
        <v>138</v>
      </c>
      <c r="E564" s="142" t="s">
        <v>3</v>
      </c>
      <c r="F564" s="143" t="s">
        <v>394</v>
      </c>
      <c r="H564" s="144">
        <v>8.5</v>
      </c>
      <c r="L564" s="141"/>
      <c r="M564" s="145"/>
      <c r="T564" s="146"/>
      <c r="AT564" s="142" t="s">
        <v>138</v>
      </c>
      <c r="AU564" s="142" t="s">
        <v>84</v>
      </c>
      <c r="AV564" s="13" t="s">
        <v>84</v>
      </c>
      <c r="AW564" s="13" t="s">
        <v>36</v>
      </c>
      <c r="AX564" s="13" t="s">
        <v>77</v>
      </c>
      <c r="AY564" s="142" t="s">
        <v>126</v>
      </c>
    </row>
    <row r="565" spans="2:65" s="13" customFormat="1" hidden="1" outlineLevel="1">
      <c r="B565" s="141"/>
      <c r="D565" s="136" t="s">
        <v>138</v>
      </c>
      <c r="E565" s="142" t="s">
        <v>3</v>
      </c>
      <c r="F565" s="143" t="s">
        <v>398</v>
      </c>
      <c r="H565" s="144">
        <v>9.4</v>
      </c>
      <c r="L565" s="141"/>
      <c r="M565" s="145"/>
      <c r="T565" s="146"/>
      <c r="AT565" s="142" t="s">
        <v>138</v>
      </c>
      <c r="AU565" s="142" t="s">
        <v>84</v>
      </c>
      <c r="AV565" s="13" t="s">
        <v>84</v>
      </c>
      <c r="AW565" s="13" t="s">
        <v>36</v>
      </c>
      <c r="AX565" s="13" t="s">
        <v>77</v>
      </c>
      <c r="AY565" s="142" t="s">
        <v>126</v>
      </c>
    </row>
    <row r="566" spans="2:65" s="12" customFormat="1" hidden="1" outlineLevel="1">
      <c r="B566" s="135"/>
      <c r="D566" s="136" t="s">
        <v>138</v>
      </c>
      <c r="E566" s="137" t="s">
        <v>3</v>
      </c>
      <c r="F566" s="138" t="s">
        <v>142</v>
      </c>
      <c r="H566" s="137" t="s">
        <v>3</v>
      </c>
      <c r="L566" s="135"/>
      <c r="M566" s="139"/>
      <c r="T566" s="140"/>
      <c r="AT566" s="137" t="s">
        <v>138</v>
      </c>
      <c r="AU566" s="137" t="s">
        <v>84</v>
      </c>
      <c r="AV566" s="12" t="s">
        <v>82</v>
      </c>
      <c r="AW566" s="12" t="s">
        <v>36</v>
      </c>
      <c r="AX566" s="12" t="s">
        <v>77</v>
      </c>
      <c r="AY566" s="137" t="s">
        <v>126</v>
      </c>
    </row>
    <row r="567" spans="2:65" s="13" customFormat="1" hidden="1" outlineLevel="1">
      <c r="B567" s="141"/>
      <c r="D567" s="136" t="s">
        <v>138</v>
      </c>
      <c r="E567" s="142" t="s">
        <v>3</v>
      </c>
      <c r="F567" s="143" t="s">
        <v>399</v>
      </c>
      <c r="H567" s="144">
        <v>13.3</v>
      </c>
      <c r="L567" s="141"/>
      <c r="M567" s="145"/>
      <c r="T567" s="146"/>
      <c r="AT567" s="142" t="s">
        <v>138</v>
      </c>
      <c r="AU567" s="142" t="s">
        <v>84</v>
      </c>
      <c r="AV567" s="13" t="s">
        <v>84</v>
      </c>
      <c r="AW567" s="13" t="s">
        <v>36</v>
      </c>
      <c r="AX567" s="13" t="s">
        <v>77</v>
      </c>
      <c r="AY567" s="142" t="s">
        <v>126</v>
      </c>
    </row>
    <row r="568" spans="2:65" s="12" customFormat="1" hidden="1" outlineLevel="1">
      <c r="B568" s="135"/>
      <c r="D568" s="136" t="s">
        <v>138</v>
      </c>
      <c r="E568" s="137" t="s">
        <v>3</v>
      </c>
      <c r="F568" s="138" t="s">
        <v>158</v>
      </c>
      <c r="H568" s="137" t="s">
        <v>3</v>
      </c>
      <c r="L568" s="135"/>
      <c r="M568" s="139"/>
      <c r="T568" s="140"/>
      <c r="AT568" s="137" t="s">
        <v>138</v>
      </c>
      <c r="AU568" s="137" t="s">
        <v>84</v>
      </c>
      <c r="AV568" s="12" t="s">
        <v>82</v>
      </c>
      <c r="AW568" s="12" t="s">
        <v>36</v>
      </c>
      <c r="AX568" s="12" t="s">
        <v>77</v>
      </c>
      <c r="AY568" s="137" t="s">
        <v>126</v>
      </c>
    </row>
    <row r="569" spans="2:65" s="13" customFormat="1" hidden="1" outlineLevel="1">
      <c r="B569" s="141"/>
      <c r="D569" s="136" t="s">
        <v>138</v>
      </c>
      <c r="E569" s="142" t="s">
        <v>3</v>
      </c>
      <c r="F569" s="143" t="s">
        <v>400</v>
      </c>
      <c r="H569" s="144">
        <v>18.600000000000001</v>
      </c>
      <c r="L569" s="141"/>
      <c r="M569" s="145"/>
      <c r="T569" s="146"/>
      <c r="AT569" s="142" t="s">
        <v>138</v>
      </c>
      <c r="AU569" s="142" t="s">
        <v>84</v>
      </c>
      <c r="AV569" s="13" t="s">
        <v>84</v>
      </c>
      <c r="AW569" s="13" t="s">
        <v>36</v>
      </c>
      <c r="AX569" s="13" t="s">
        <v>77</v>
      </c>
      <c r="AY569" s="142" t="s">
        <v>126</v>
      </c>
    </row>
    <row r="570" spans="2:65" s="14" customFormat="1" hidden="1" outlineLevel="1">
      <c r="B570" s="147"/>
      <c r="D570" s="136" t="s">
        <v>138</v>
      </c>
      <c r="E570" s="148" t="s">
        <v>3</v>
      </c>
      <c r="F570" s="149" t="s">
        <v>143</v>
      </c>
      <c r="H570" s="150">
        <v>115.2</v>
      </c>
      <c r="L570" s="147"/>
      <c r="M570" s="151"/>
      <c r="T570" s="152"/>
      <c r="AT570" s="148" t="s">
        <v>138</v>
      </c>
      <c r="AU570" s="148" t="s">
        <v>84</v>
      </c>
      <c r="AV570" s="14" t="s">
        <v>134</v>
      </c>
      <c r="AW570" s="14" t="s">
        <v>36</v>
      </c>
      <c r="AX570" s="14" t="s">
        <v>82</v>
      </c>
      <c r="AY570" s="148" t="s">
        <v>126</v>
      </c>
    </row>
    <row r="571" spans="2:65" s="1" customFormat="1" ht="37.9" customHeight="1" collapsed="1">
      <c r="B571" s="119"/>
      <c r="C571" s="120" t="s">
        <v>401</v>
      </c>
      <c r="D571" s="120" t="s">
        <v>129</v>
      </c>
      <c r="E571" s="121" t="s">
        <v>402</v>
      </c>
      <c r="F571" s="122" t="s">
        <v>403</v>
      </c>
      <c r="G571" s="123" t="s">
        <v>347</v>
      </c>
      <c r="H571" s="124">
        <v>156.30000000000001</v>
      </c>
      <c r="I571" s="125"/>
      <c r="J571" s="125">
        <f>ROUND(I571*H571,2)</f>
        <v>0</v>
      </c>
      <c r="K571" s="122" t="s">
        <v>133</v>
      </c>
      <c r="L571" s="30"/>
      <c r="M571" s="126" t="s">
        <v>3</v>
      </c>
      <c r="N571" s="127" t="s">
        <v>48</v>
      </c>
      <c r="O571" s="128">
        <v>0.66800000000000004</v>
      </c>
      <c r="P571" s="128">
        <f>O571*H571</f>
        <v>104.40840000000001</v>
      </c>
      <c r="Q571" s="128">
        <v>0</v>
      </c>
      <c r="R571" s="128">
        <f>Q571*H571</f>
        <v>0</v>
      </c>
      <c r="S571" s="128">
        <v>0.04</v>
      </c>
      <c r="T571" s="129">
        <f>S571*H571</f>
        <v>6.2520000000000007</v>
      </c>
      <c r="AR571" s="130" t="s">
        <v>134</v>
      </c>
      <c r="AT571" s="130" t="s">
        <v>129</v>
      </c>
      <c r="AU571" s="130" t="s">
        <v>84</v>
      </c>
      <c r="AY571" s="18" t="s">
        <v>126</v>
      </c>
      <c r="BE571" s="131">
        <f>IF(N571="základní",J571,0)</f>
        <v>0</v>
      </c>
      <c r="BF571" s="131">
        <f>IF(N571="snížená",J571,0)</f>
        <v>0</v>
      </c>
      <c r="BG571" s="131">
        <f>IF(N571="zákl. přenesená",J571,0)</f>
        <v>0</v>
      </c>
      <c r="BH571" s="131">
        <f>IF(N571="sníž. přenesená",J571,0)</f>
        <v>0</v>
      </c>
      <c r="BI571" s="131">
        <f>IF(N571="nulová",J571,0)</f>
        <v>0</v>
      </c>
      <c r="BJ571" s="18" t="s">
        <v>82</v>
      </c>
      <c r="BK571" s="131">
        <f>ROUND(I571*H571,2)</f>
        <v>0</v>
      </c>
      <c r="BL571" s="18" t="s">
        <v>134</v>
      </c>
      <c r="BM571" s="130" t="s">
        <v>404</v>
      </c>
    </row>
    <row r="572" spans="2:65" s="1" customFormat="1" hidden="1" outlineLevel="1">
      <c r="B572" s="30"/>
      <c r="D572" s="132" t="s">
        <v>136</v>
      </c>
      <c r="F572" s="133" t="s">
        <v>405</v>
      </c>
      <c r="L572" s="30"/>
      <c r="M572" s="134"/>
      <c r="T572" s="51"/>
      <c r="AT572" s="18" t="s">
        <v>136</v>
      </c>
      <c r="AU572" s="18" t="s">
        <v>84</v>
      </c>
    </row>
    <row r="573" spans="2:65" s="12" customFormat="1" hidden="1" outlineLevel="1">
      <c r="B573" s="135"/>
      <c r="D573" s="136" t="s">
        <v>138</v>
      </c>
      <c r="E573" s="137" t="s">
        <v>3</v>
      </c>
      <c r="F573" s="138" t="s">
        <v>139</v>
      </c>
      <c r="H573" s="137" t="s">
        <v>3</v>
      </c>
      <c r="L573" s="135"/>
      <c r="M573" s="139"/>
      <c r="T573" s="140"/>
      <c r="AT573" s="137" t="s">
        <v>138</v>
      </c>
      <c r="AU573" s="137" t="s">
        <v>84</v>
      </c>
      <c r="AV573" s="12" t="s">
        <v>82</v>
      </c>
      <c r="AW573" s="12" t="s">
        <v>36</v>
      </c>
      <c r="AX573" s="12" t="s">
        <v>77</v>
      </c>
      <c r="AY573" s="137" t="s">
        <v>126</v>
      </c>
    </row>
    <row r="574" spans="2:65" s="12" customFormat="1" hidden="1" outlineLevel="1">
      <c r="B574" s="135"/>
      <c r="D574" s="136" t="s">
        <v>138</v>
      </c>
      <c r="E574" s="137" t="s">
        <v>3</v>
      </c>
      <c r="F574" s="138" t="s">
        <v>140</v>
      </c>
      <c r="H574" s="137" t="s">
        <v>3</v>
      </c>
      <c r="L574" s="135"/>
      <c r="M574" s="139"/>
      <c r="T574" s="140"/>
      <c r="AT574" s="137" t="s">
        <v>138</v>
      </c>
      <c r="AU574" s="137" t="s">
        <v>84</v>
      </c>
      <c r="AV574" s="12" t="s">
        <v>82</v>
      </c>
      <c r="AW574" s="12" t="s">
        <v>36</v>
      </c>
      <c r="AX574" s="12" t="s">
        <v>77</v>
      </c>
      <c r="AY574" s="137" t="s">
        <v>126</v>
      </c>
    </row>
    <row r="575" spans="2:65" s="13" customFormat="1" hidden="1" outlineLevel="1">
      <c r="B575" s="141"/>
      <c r="D575" s="136" t="s">
        <v>138</v>
      </c>
      <c r="E575" s="142" t="s">
        <v>3</v>
      </c>
      <c r="F575" s="143" t="s">
        <v>351</v>
      </c>
      <c r="H575" s="144">
        <v>3.9</v>
      </c>
      <c r="L575" s="141"/>
      <c r="M575" s="145"/>
      <c r="T575" s="146"/>
      <c r="AT575" s="142" t="s">
        <v>138</v>
      </c>
      <c r="AU575" s="142" t="s">
        <v>84</v>
      </c>
      <c r="AV575" s="13" t="s">
        <v>84</v>
      </c>
      <c r="AW575" s="13" t="s">
        <v>36</v>
      </c>
      <c r="AX575" s="13" t="s">
        <v>77</v>
      </c>
      <c r="AY575" s="142" t="s">
        <v>126</v>
      </c>
    </row>
    <row r="576" spans="2:65" s="13" customFormat="1" hidden="1" outlineLevel="1">
      <c r="B576" s="141"/>
      <c r="D576" s="136" t="s">
        <v>138</v>
      </c>
      <c r="E576" s="142" t="s">
        <v>3</v>
      </c>
      <c r="F576" s="143" t="s">
        <v>406</v>
      </c>
      <c r="H576" s="144">
        <v>3.9</v>
      </c>
      <c r="L576" s="141"/>
      <c r="M576" s="145"/>
      <c r="T576" s="146"/>
      <c r="AT576" s="142" t="s">
        <v>138</v>
      </c>
      <c r="AU576" s="142" t="s">
        <v>84</v>
      </c>
      <c r="AV576" s="13" t="s">
        <v>84</v>
      </c>
      <c r="AW576" s="13" t="s">
        <v>36</v>
      </c>
      <c r="AX576" s="13" t="s">
        <v>77</v>
      </c>
      <c r="AY576" s="142" t="s">
        <v>126</v>
      </c>
    </row>
    <row r="577" spans="2:51" s="13" customFormat="1" hidden="1" outlineLevel="1">
      <c r="B577" s="141"/>
      <c r="D577" s="136" t="s">
        <v>138</v>
      </c>
      <c r="E577" s="142" t="s">
        <v>3</v>
      </c>
      <c r="F577" s="143" t="s">
        <v>407</v>
      </c>
      <c r="H577" s="144">
        <v>23.4</v>
      </c>
      <c r="L577" s="141"/>
      <c r="M577" s="145"/>
      <c r="T577" s="146"/>
      <c r="AT577" s="142" t="s">
        <v>138</v>
      </c>
      <c r="AU577" s="142" t="s">
        <v>84</v>
      </c>
      <c r="AV577" s="13" t="s">
        <v>84</v>
      </c>
      <c r="AW577" s="13" t="s">
        <v>36</v>
      </c>
      <c r="AX577" s="13" t="s">
        <v>77</v>
      </c>
      <c r="AY577" s="142" t="s">
        <v>126</v>
      </c>
    </row>
    <row r="578" spans="2:51" s="12" customFormat="1" hidden="1" outlineLevel="1">
      <c r="B578" s="135"/>
      <c r="D578" s="136" t="s">
        <v>138</v>
      </c>
      <c r="E578" s="137" t="s">
        <v>3</v>
      </c>
      <c r="F578" s="138" t="s">
        <v>154</v>
      </c>
      <c r="H578" s="137" t="s">
        <v>3</v>
      </c>
      <c r="L578" s="135"/>
      <c r="M578" s="139"/>
      <c r="T578" s="140"/>
      <c r="AT578" s="137" t="s">
        <v>138</v>
      </c>
      <c r="AU578" s="137" t="s">
        <v>84</v>
      </c>
      <c r="AV578" s="12" t="s">
        <v>82</v>
      </c>
      <c r="AW578" s="12" t="s">
        <v>36</v>
      </c>
      <c r="AX578" s="12" t="s">
        <v>77</v>
      </c>
      <c r="AY578" s="137" t="s">
        <v>126</v>
      </c>
    </row>
    <row r="579" spans="2:51" s="13" customFormat="1" hidden="1" outlineLevel="1">
      <c r="B579" s="141"/>
      <c r="D579" s="136" t="s">
        <v>138</v>
      </c>
      <c r="E579" s="142" t="s">
        <v>3</v>
      </c>
      <c r="F579" s="143" t="s">
        <v>351</v>
      </c>
      <c r="H579" s="144">
        <v>3.9</v>
      </c>
      <c r="L579" s="141"/>
      <c r="M579" s="145"/>
      <c r="T579" s="146"/>
      <c r="AT579" s="142" t="s">
        <v>138</v>
      </c>
      <c r="AU579" s="142" t="s">
        <v>84</v>
      </c>
      <c r="AV579" s="13" t="s">
        <v>84</v>
      </c>
      <c r="AW579" s="13" t="s">
        <v>36</v>
      </c>
      <c r="AX579" s="13" t="s">
        <v>77</v>
      </c>
      <c r="AY579" s="142" t="s">
        <v>126</v>
      </c>
    </row>
    <row r="580" spans="2:51" s="13" customFormat="1" hidden="1" outlineLevel="1">
      <c r="B580" s="141"/>
      <c r="D580" s="136" t="s">
        <v>138</v>
      </c>
      <c r="E580" s="142" t="s">
        <v>3</v>
      </c>
      <c r="F580" s="143" t="s">
        <v>406</v>
      </c>
      <c r="H580" s="144">
        <v>3.9</v>
      </c>
      <c r="L580" s="141"/>
      <c r="M580" s="145"/>
      <c r="T580" s="146"/>
      <c r="AT580" s="142" t="s">
        <v>138</v>
      </c>
      <c r="AU580" s="142" t="s">
        <v>84</v>
      </c>
      <c r="AV580" s="13" t="s">
        <v>84</v>
      </c>
      <c r="AW580" s="13" t="s">
        <v>36</v>
      </c>
      <c r="AX580" s="13" t="s">
        <v>77</v>
      </c>
      <c r="AY580" s="142" t="s">
        <v>126</v>
      </c>
    </row>
    <row r="581" spans="2:51" s="13" customFormat="1" hidden="1" outlineLevel="1">
      <c r="B581" s="141"/>
      <c r="D581" s="136" t="s">
        <v>138</v>
      </c>
      <c r="E581" s="142" t="s">
        <v>3</v>
      </c>
      <c r="F581" s="143" t="s">
        <v>408</v>
      </c>
      <c r="H581" s="144">
        <v>19.5</v>
      </c>
      <c r="L581" s="141"/>
      <c r="M581" s="145"/>
      <c r="T581" s="146"/>
      <c r="AT581" s="142" t="s">
        <v>138</v>
      </c>
      <c r="AU581" s="142" t="s">
        <v>84</v>
      </c>
      <c r="AV581" s="13" t="s">
        <v>84</v>
      </c>
      <c r="AW581" s="13" t="s">
        <v>36</v>
      </c>
      <c r="AX581" s="13" t="s">
        <v>77</v>
      </c>
      <c r="AY581" s="142" t="s">
        <v>126</v>
      </c>
    </row>
    <row r="582" spans="2:51" s="12" customFormat="1" hidden="1" outlineLevel="1">
      <c r="B582" s="135"/>
      <c r="D582" s="136" t="s">
        <v>138</v>
      </c>
      <c r="E582" s="137" t="s">
        <v>3</v>
      </c>
      <c r="F582" s="138" t="s">
        <v>141</v>
      </c>
      <c r="H582" s="137" t="s">
        <v>3</v>
      </c>
      <c r="L582" s="135"/>
      <c r="M582" s="139"/>
      <c r="T582" s="140"/>
      <c r="AT582" s="137" t="s">
        <v>138</v>
      </c>
      <c r="AU582" s="137" t="s">
        <v>84</v>
      </c>
      <c r="AV582" s="12" t="s">
        <v>82</v>
      </c>
      <c r="AW582" s="12" t="s">
        <v>36</v>
      </c>
      <c r="AX582" s="12" t="s">
        <v>77</v>
      </c>
      <c r="AY582" s="137" t="s">
        <v>126</v>
      </c>
    </row>
    <row r="583" spans="2:51" s="13" customFormat="1" hidden="1" outlineLevel="1">
      <c r="B583" s="141"/>
      <c r="D583" s="136" t="s">
        <v>138</v>
      </c>
      <c r="E583" s="142" t="s">
        <v>3</v>
      </c>
      <c r="F583" s="143" t="s">
        <v>351</v>
      </c>
      <c r="H583" s="144">
        <v>3.9</v>
      </c>
      <c r="L583" s="141"/>
      <c r="M583" s="145"/>
      <c r="T583" s="146"/>
      <c r="AT583" s="142" t="s">
        <v>138</v>
      </c>
      <c r="AU583" s="142" t="s">
        <v>84</v>
      </c>
      <c r="AV583" s="13" t="s">
        <v>84</v>
      </c>
      <c r="AW583" s="13" t="s">
        <v>36</v>
      </c>
      <c r="AX583" s="13" t="s">
        <v>77</v>
      </c>
      <c r="AY583" s="142" t="s">
        <v>126</v>
      </c>
    </row>
    <row r="584" spans="2:51" s="13" customFormat="1" hidden="1" outlineLevel="1">
      <c r="B584" s="141"/>
      <c r="D584" s="136" t="s">
        <v>138</v>
      </c>
      <c r="E584" s="142" t="s">
        <v>3</v>
      </c>
      <c r="F584" s="143" t="s">
        <v>406</v>
      </c>
      <c r="H584" s="144">
        <v>3.9</v>
      </c>
      <c r="L584" s="141"/>
      <c r="M584" s="145"/>
      <c r="T584" s="146"/>
      <c r="AT584" s="142" t="s">
        <v>138</v>
      </c>
      <c r="AU584" s="142" t="s">
        <v>84</v>
      </c>
      <c r="AV584" s="13" t="s">
        <v>84</v>
      </c>
      <c r="AW584" s="13" t="s">
        <v>36</v>
      </c>
      <c r="AX584" s="13" t="s">
        <v>77</v>
      </c>
      <c r="AY584" s="142" t="s">
        <v>126</v>
      </c>
    </row>
    <row r="585" spans="2:51" s="13" customFormat="1" hidden="1" outlineLevel="1">
      <c r="B585" s="141"/>
      <c r="D585" s="136" t="s">
        <v>138</v>
      </c>
      <c r="E585" s="142" t="s">
        <v>3</v>
      </c>
      <c r="F585" s="143" t="s">
        <v>408</v>
      </c>
      <c r="H585" s="144">
        <v>19.5</v>
      </c>
      <c r="L585" s="141"/>
      <c r="M585" s="145"/>
      <c r="T585" s="146"/>
      <c r="AT585" s="142" t="s">
        <v>138</v>
      </c>
      <c r="AU585" s="142" t="s">
        <v>84</v>
      </c>
      <c r="AV585" s="13" t="s">
        <v>84</v>
      </c>
      <c r="AW585" s="13" t="s">
        <v>36</v>
      </c>
      <c r="AX585" s="13" t="s">
        <v>77</v>
      </c>
      <c r="AY585" s="142" t="s">
        <v>126</v>
      </c>
    </row>
    <row r="586" spans="2:51" s="12" customFormat="1" hidden="1" outlineLevel="1">
      <c r="B586" s="135"/>
      <c r="D586" s="136" t="s">
        <v>138</v>
      </c>
      <c r="E586" s="137" t="s">
        <v>3</v>
      </c>
      <c r="F586" s="138" t="s">
        <v>142</v>
      </c>
      <c r="H586" s="137" t="s">
        <v>3</v>
      </c>
      <c r="L586" s="135"/>
      <c r="M586" s="139"/>
      <c r="T586" s="140"/>
      <c r="AT586" s="137" t="s">
        <v>138</v>
      </c>
      <c r="AU586" s="137" t="s">
        <v>84</v>
      </c>
      <c r="AV586" s="12" t="s">
        <v>82</v>
      </c>
      <c r="AW586" s="12" t="s">
        <v>36</v>
      </c>
      <c r="AX586" s="12" t="s">
        <v>77</v>
      </c>
      <c r="AY586" s="137" t="s">
        <v>126</v>
      </c>
    </row>
    <row r="587" spans="2:51" s="13" customFormat="1" hidden="1" outlineLevel="1">
      <c r="B587" s="141"/>
      <c r="D587" s="136" t="s">
        <v>138</v>
      </c>
      <c r="E587" s="142" t="s">
        <v>3</v>
      </c>
      <c r="F587" s="143" t="s">
        <v>351</v>
      </c>
      <c r="H587" s="144">
        <v>3.9</v>
      </c>
      <c r="L587" s="141"/>
      <c r="M587" s="145"/>
      <c r="T587" s="146"/>
      <c r="AT587" s="142" t="s">
        <v>138</v>
      </c>
      <c r="AU587" s="142" t="s">
        <v>84</v>
      </c>
      <c r="AV587" s="13" t="s">
        <v>84</v>
      </c>
      <c r="AW587" s="13" t="s">
        <v>36</v>
      </c>
      <c r="AX587" s="13" t="s">
        <v>77</v>
      </c>
      <c r="AY587" s="142" t="s">
        <v>126</v>
      </c>
    </row>
    <row r="588" spans="2:51" s="13" customFormat="1" hidden="1" outlineLevel="1">
      <c r="B588" s="141"/>
      <c r="D588" s="136" t="s">
        <v>138</v>
      </c>
      <c r="E588" s="142" t="s">
        <v>3</v>
      </c>
      <c r="F588" s="143" t="s">
        <v>409</v>
      </c>
      <c r="H588" s="144">
        <v>7.8</v>
      </c>
      <c r="L588" s="141"/>
      <c r="M588" s="145"/>
      <c r="T588" s="146"/>
      <c r="AT588" s="142" t="s">
        <v>138</v>
      </c>
      <c r="AU588" s="142" t="s">
        <v>84</v>
      </c>
      <c r="AV588" s="13" t="s">
        <v>84</v>
      </c>
      <c r="AW588" s="13" t="s">
        <v>36</v>
      </c>
      <c r="AX588" s="13" t="s">
        <v>77</v>
      </c>
      <c r="AY588" s="142" t="s">
        <v>126</v>
      </c>
    </row>
    <row r="589" spans="2:51" s="13" customFormat="1" hidden="1" outlineLevel="1">
      <c r="B589" s="141"/>
      <c r="D589" s="136" t="s">
        <v>138</v>
      </c>
      <c r="E589" s="142" t="s">
        <v>3</v>
      </c>
      <c r="F589" s="143" t="s">
        <v>410</v>
      </c>
      <c r="H589" s="144">
        <v>7.8</v>
      </c>
      <c r="L589" s="141"/>
      <c r="M589" s="145"/>
      <c r="T589" s="146"/>
      <c r="AT589" s="142" t="s">
        <v>138</v>
      </c>
      <c r="AU589" s="142" t="s">
        <v>84</v>
      </c>
      <c r="AV589" s="13" t="s">
        <v>84</v>
      </c>
      <c r="AW589" s="13" t="s">
        <v>36</v>
      </c>
      <c r="AX589" s="13" t="s">
        <v>77</v>
      </c>
      <c r="AY589" s="142" t="s">
        <v>126</v>
      </c>
    </row>
    <row r="590" spans="2:51" s="12" customFormat="1" hidden="1" outlineLevel="1">
      <c r="B590" s="135"/>
      <c r="D590" s="136" t="s">
        <v>138</v>
      </c>
      <c r="E590" s="137" t="s">
        <v>3</v>
      </c>
      <c r="F590" s="138" t="s">
        <v>158</v>
      </c>
      <c r="H590" s="137" t="s">
        <v>3</v>
      </c>
      <c r="L590" s="135"/>
      <c r="M590" s="139"/>
      <c r="T590" s="140"/>
      <c r="AT590" s="137" t="s">
        <v>138</v>
      </c>
      <c r="AU590" s="137" t="s">
        <v>84</v>
      </c>
      <c r="AV590" s="12" t="s">
        <v>82</v>
      </c>
      <c r="AW590" s="12" t="s">
        <v>36</v>
      </c>
      <c r="AX590" s="12" t="s">
        <v>77</v>
      </c>
      <c r="AY590" s="137" t="s">
        <v>126</v>
      </c>
    </row>
    <row r="591" spans="2:51" s="13" customFormat="1" hidden="1" outlineLevel="1">
      <c r="B591" s="141"/>
      <c r="D591" s="136" t="s">
        <v>138</v>
      </c>
      <c r="E591" s="142" t="s">
        <v>3</v>
      </c>
      <c r="F591" s="143" t="s">
        <v>411</v>
      </c>
      <c r="H591" s="144">
        <v>5.5</v>
      </c>
      <c r="L591" s="141"/>
      <c r="M591" s="145"/>
      <c r="T591" s="146"/>
      <c r="AT591" s="142" t="s">
        <v>138</v>
      </c>
      <c r="AU591" s="142" t="s">
        <v>84</v>
      </c>
      <c r="AV591" s="13" t="s">
        <v>84</v>
      </c>
      <c r="AW591" s="13" t="s">
        <v>36</v>
      </c>
      <c r="AX591" s="13" t="s">
        <v>77</v>
      </c>
      <c r="AY591" s="142" t="s">
        <v>126</v>
      </c>
    </row>
    <row r="592" spans="2:51" s="13" customFormat="1" hidden="1" outlineLevel="1">
      <c r="B592" s="141"/>
      <c r="D592" s="136" t="s">
        <v>138</v>
      </c>
      <c r="E592" s="142" t="s">
        <v>3</v>
      </c>
      <c r="F592" s="143" t="s">
        <v>412</v>
      </c>
      <c r="H592" s="144">
        <v>5.5</v>
      </c>
      <c r="L592" s="141"/>
      <c r="M592" s="145"/>
      <c r="T592" s="146"/>
      <c r="AT592" s="142" t="s">
        <v>138</v>
      </c>
      <c r="AU592" s="142" t="s">
        <v>84</v>
      </c>
      <c r="AV592" s="13" t="s">
        <v>84</v>
      </c>
      <c r="AW592" s="13" t="s">
        <v>36</v>
      </c>
      <c r="AX592" s="13" t="s">
        <v>77</v>
      </c>
      <c r="AY592" s="142" t="s">
        <v>126</v>
      </c>
    </row>
    <row r="593" spans="2:65" s="14" customFormat="1" hidden="1" outlineLevel="1">
      <c r="B593" s="147"/>
      <c r="D593" s="136" t="s">
        <v>138</v>
      </c>
      <c r="E593" s="148" t="s">
        <v>3</v>
      </c>
      <c r="F593" s="149" t="s">
        <v>143</v>
      </c>
      <c r="H593" s="150">
        <v>156.30000000000001</v>
      </c>
      <c r="L593" s="147"/>
      <c r="M593" s="151"/>
      <c r="T593" s="152"/>
      <c r="AT593" s="148" t="s">
        <v>138</v>
      </c>
      <c r="AU593" s="148" t="s">
        <v>84</v>
      </c>
      <c r="AV593" s="14" t="s">
        <v>134</v>
      </c>
      <c r="AW593" s="14" t="s">
        <v>36</v>
      </c>
      <c r="AX593" s="14" t="s">
        <v>82</v>
      </c>
      <c r="AY593" s="148" t="s">
        <v>126</v>
      </c>
    </row>
    <row r="594" spans="2:65" s="1" customFormat="1" ht="37.9" customHeight="1" collapsed="1">
      <c r="B594" s="119"/>
      <c r="C594" s="120" t="s">
        <v>413</v>
      </c>
      <c r="D594" s="120" t="s">
        <v>129</v>
      </c>
      <c r="E594" s="121" t="s">
        <v>414</v>
      </c>
      <c r="F594" s="122" t="s">
        <v>415</v>
      </c>
      <c r="G594" s="123" t="s">
        <v>347</v>
      </c>
      <c r="H594" s="124">
        <v>86.7</v>
      </c>
      <c r="I594" s="125"/>
      <c r="J594" s="125">
        <f>ROUND(I594*H594,2)</f>
        <v>0</v>
      </c>
      <c r="K594" s="122" t="s">
        <v>133</v>
      </c>
      <c r="L594" s="30"/>
      <c r="M594" s="126" t="s">
        <v>3</v>
      </c>
      <c r="N594" s="127" t="s">
        <v>48</v>
      </c>
      <c r="O594" s="128">
        <v>0.81200000000000006</v>
      </c>
      <c r="P594" s="128">
        <f>O594*H594</f>
        <v>70.400400000000005</v>
      </c>
      <c r="Q594" s="128">
        <v>0</v>
      </c>
      <c r="R594" s="128">
        <f>Q594*H594</f>
        <v>0</v>
      </c>
      <c r="S594" s="128">
        <v>8.1000000000000003E-2</v>
      </c>
      <c r="T594" s="129">
        <f>S594*H594</f>
        <v>7.0227000000000004</v>
      </c>
      <c r="AR594" s="130" t="s">
        <v>134</v>
      </c>
      <c r="AT594" s="130" t="s">
        <v>129</v>
      </c>
      <c r="AU594" s="130" t="s">
        <v>84</v>
      </c>
      <c r="AY594" s="18" t="s">
        <v>126</v>
      </c>
      <c r="BE594" s="131">
        <f>IF(N594="základní",J594,0)</f>
        <v>0</v>
      </c>
      <c r="BF594" s="131">
        <f>IF(N594="snížená",J594,0)</f>
        <v>0</v>
      </c>
      <c r="BG594" s="131">
        <f>IF(N594="zákl. přenesená",J594,0)</f>
        <v>0</v>
      </c>
      <c r="BH594" s="131">
        <f>IF(N594="sníž. přenesená",J594,0)</f>
        <v>0</v>
      </c>
      <c r="BI594" s="131">
        <f>IF(N594="nulová",J594,0)</f>
        <v>0</v>
      </c>
      <c r="BJ594" s="18" t="s">
        <v>82</v>
      </c>
      <c r="BK594" s="131">
        <f>ROUND(I594*H594,2)</f>
        <v>0</v>
      </c>
      <c r="BL594" s="18" t="s">
        <v>134</v>
      </c>
      <c r="BM594" s="130" t="s">
        <v>416</v>
      </c>
    </row>
    <row r="595" spans="2:65" s="1" customFormat="1" hidden="1" outlineLevel="1">
      <c r="B595" s="30"/>
      <c r="D595" s="132" t="s">
        <v>136</v>
      </c>
      <c r="F595" s="133" t="s">
        <v>417</v>
      </c>
      <c r="L595" s="30"/>
      <c r="M595" s="134"/>
      <c r="T595" s="51"/>
      <c r="AT595" s="18" t="s">
        <v>136</v>
      </c>
      <c r="AU595" s="18" t="s">
        <v>84</v>
      </c>
    </row>
    <row r="596" spans="2:65" s="12" customFormat="1" hidden="1" outlineLevel="1">
      <c r="B596" s="135"/>
      <c r="D596" s="136" t="s">
        <v>138</v>
      </c>
      <c r="E596" s="137" t="s">
        <v>3</v>
      </c>
      <c r="F596" s="138" t="s">
        <v>139</v>
      </c>
      <c r="H596" s="137" t="s">
        <v>3</v>
      </c>
      <c r="L596" s="135"/>
      <c r="M596" s="139"/>
      <c r="T596" s="140"/>
      <c r="AT596" s="137" t="s">
        <v>138</v>
      </c>
      <c r="AU596" s="137" t="s">
        <v>84</v>
      </c>
      <c r="AV596" s="12" t="s">
        <v>82</v>
      </c>
      <c r="AW596" s="12" t="s">
        <v>36</v>
      </c>
      <c r="AX596" s="12" t="s">
        <v>77</v>
      </c>
      <c r="AY596" s="137" t="s">
        <v>126</v>
      </c>
    </row>
    <row r="597" spans="2:65" s="12" customFormat="1" hidden="1" outlineLevel="1">
      <c r="B597" s="135"/>
      <c r="D597" s="136" t="s">
        <v>138</v>
      </c>
      <c r="E597" s="137" t="s">
        <v>3</v>
      </c>
      <c r="F597" s="138" t="s">
        <v>140</v>
      </c>
      <c r="H597" s="137" t="s">
        <v>3</v>
      </c>
      <c r="L597" s="135"/>
      <c r="M597" s="139"/>
      <c r="T597" s="140"/>
      <c r="AT597" s="137" t="s">
        <v>138</v>
      </c>
      <c r="AU597" s="137" t="s">
        <v>84</v>
      </c>
      <c r="AV597" s="12" t="s">
        <v>82</v>
      </c>
      <c r="AW597" s="12" t="s">
        <v>36</v>
      </c>
      <c r="AX597" s="12" t="s">
        <v>77</v>
      </c>
      <c r="AY597" s="137" t="s">
        <v>126</v>
      </c>
    </row>
    <row r="598" spans="2:65" s="13" customFormat="1" hidden="1" outlineLevel="1">
      <c r="B598" s="141"/>
      <c r="D598" s="136" t="s">
        <v>138</v>
      </c>
      <c r="E598" s="142" t="s">
        <v>3</v>
      </c>
      <c r="F598" s="143" t="s">
        <v>418</v>
      </c>
      <c r="H598" s="144">
        <v>7.8</v>
      </c>
      <c r="L598" s="141"/>
      <c r="M598" s="145"/>
      <c r="T598" s="146"/>
      <c r="AT598" s="142" t="s">
        <v>138</v>
      </c>
      <c r="AU598" s="142" t="s">
        <v>84</v>
      </c>
      <c r="AV598" s="13" t="s">
        <v>84</v>
      </c>
      <c r="AW598" s="13" t="s">
        <v>36</v>
      </c>
      <c r="AX598" s="13" t="s">
        <v>77</v>
      </c>
      <c r="AY598" s="142" t="s">
        <v>126</v>
      </c>
    </row>
    <row r="599" spans="2:65" s="12" customFormat="1" hidden="1" outlineLevel="1">
      <c r="B599" s="135"/>
      <c r="D599" s="136" t="s">
        <v>138</v>
      </c>
      <c r="E599" s="137" t="s">
        <v>3</v>
      </c>
      <c r="F599" s="138" t="s">
        <v>154</v>
      </c>
      <c r="H599" s="137" t="s">
        <v>3</v>
      </c>
      <c r="L599" s="135"/>
      <c r="M599" s="139"/>
      <c r="T599" s="140"/>
      <c r="AT599" s="137" t="s">
        <v>138</v>
      </c>
      <c r="AU599" s="137" t="s">
        <v>84</v>
      </c>
      <c r="AV599" s="12" t="s">
        <v>82</v>
      </c>
      <c r="AW599" s="12" t="s">
        <v>36</v>
      </c>
      <c r="AX599" s="12" t="s">
        <v>77</v>
      </c>
      <c r="AY599" s="137" t="s">
        <v>126</v>
      </c>
    </row>
    <row r="600" spans="2:65" s="13" customFormat="1" hidden="1" outlineLevel="1">
      <c r="B600" s="141"/>
      <c r="D600" s="136" t="s">
        <v>138</v>
      </c>
      <c r="E600" s="142" t="s">
        <v>3</v>
      </c>
      <c r="F600" s="143" t="s">
        <v>418</v>
      </c>
      <c r="H600" s="144">
        <v>7.8</v>
      </c>
      <c r="L600" s="141"/>
      <c r="M600" s="145"/>
      <c r="T600" s="146"/>
      <c r="AT600" s="142" t="s">
        <v>138</v>
      </c>
      <c r="AU600" s="142" t="s">
        <v>84</v>
      </c>
      <c r="AV600" s="13" t="s">
        <v>84</v>
      </c>
      <c r="AW600" s="13" t="s">
        <v>36</v>
      </c>
      <c r="AX600" s="13" t="s">
        <v>77</v>
      </c>
      <c r="AY600" s="142" t="s">
        <v>126</v>
      </c>
    </row>
    <row r="601" spans="2:65" s="12" customFormat="1" hidden="1" outlineLevel="1">
      <c r="B601" s="135"/>
      <c r="D601" s="136" t="s">
        <v>138</v>
      </c>
      <c r="E601" s="137" t="s">
        <v>3</v>
      </c>
      <c r="F601" s="138" t="s">
        <v>141</v>
      </c>
      <c r="H601" s="137" t="s">
        <v>3</v>
      </c>
      <c r="L601" s="135"/>
      <c r="M601" s="139"/>
      <c r="T601" s="140"/>
      <c r="AT601" s="137" t="s">
        <v>138</v>
      </c>
      <c r="AU601" s="137" t="s">
        <v>84</v>
      </c>
      <c r="AV601" s="12" t="s">
        <v>82</v>
      </c>
      <c r="AW601" s="12" t="s">
        <v>36</v>
      </c>
      <c r="AX601" s="12" t="s">
        <v>77</v>
      </c>
      <c r="AY601" s="137" t="s">
        <v>126</v>
      </c>
    </row>
    <row r="602" spans="2:65" s="13" customFormat="1" hidden="1" outlineLevel="1">
      <c r="B602" s="141"/>
      <c r="D602" s="136" t="s">
        <v>138</v>
      </c>
      <c r="E602" s="142" t="s">
        <v>3</v>
      </c>
      <c r="F602" s="143" t="s">
        <v>419</v>
      </c>
      <c r="H602" s="144">
        <v>7.8</v>
      </c>
      <c r="L602" s="141"/>
      <c r="M602" s="145"/>
      <c r="T602" s="146"/>
      <c r="AT602" s="142" t="s">
        <v>138</v>
      </c>
      <c r="AU602" s="142" t="s">
        <v>84</v>
      </c>
      <c r="AV602" s="13" t="s">
        <v>84</v>
      </c>
      <c r="AW602" s="13" t="s">
        <v>36</v>
      </c>
      <c r="AX602" s="13" t="s">
        <v>77</v>
      </c>
      <c r="AY602" s="142" t="s">
        <v>126</v>
      </c>
    </row>
    <row r="603" spans="2:65" s="12" customFormat="1" hidden="1" outlineLevel="1">
      <c r="B603" s="135"/>
      <c r="D603" s="136" t="s">
        <v>138</v>
      </c>
      <c r="E603" s="137" t="s">
        <v>3</v>
      </c>
      <c r="F603" s="138" t="s">
        <v>142</v>
      </c>
      <c r="H603" s="137" t="s">
        <v>3</v>
      </c>
      <c r="L603" s="135"/>
      <c r="M603" s="139"/>
      <c r="T603" s="140"/>
      <c r="AT603" s="137" t="s">
        <v>138</v>
      </c>
      <c r="AU603" s="137" t="s">
        <v>84</v>
      </c>
      <c r="AV603" s="12" t="s">
        <v>82</v>
      </c>
      <c r="AW603" s="12" t="s">
        <v>36</v>
      </c>
      <c r="AX603" s="12" t="s">
        <v>77</v>
      </c>
      <c r="AY603" s="137" t="s">
        <v>126</v>
      </c>
    </row>
    <row r="604" spans="2:65" s="13" customFormat="1" hidden="1" outlineLevel="1">
      <c r="B604" s="141"/>
      <c r="D604" s="136" t="s">
        <v>138</v>
      </c>
      <c r="E604" s="142" t="s">
        <v>3</v>
      </c>
      <c r="F604" s="143" t="s">
        <v>418</v>
      </c>
      <c r="H604" s="144">
        <v>7.8</v>
      </c>
      <c r="L604" s="141"/>
      <c r="M604" s="145"/>
      <c r="T604" s="146"/>
      <c r="AT604" s="142" t="s">
        <v>138</v>
      </c>
      <c r="AU604" s="142" t="s">
        <v>84</v>
      </c>
      <c r="AV604" s="13" t="s">
        <v>84</v>
      </c>
      <c r="AW604" s="13" t="s">
        <v>36</v>
      </c>
      <c r="AX604" s="13" t="s">
        <v>77</v>
      </c>
      <c r="AY604" s="142" t="s">
        <v>126</v>
      </c>
    </row>
    <row r="605" spans="2:65" s="12" customFormat="1" hidden="1" outlineLevel="1">
      <c r="B605" s="135"/>
      <c r="D605" s="136" t="s">
        <v>138</v>
      </c>
      <c r="E605" s="137" t="s">
        <v>3</v>
      </c>
      <c r="F605" s="138" t="s">
        <v>158</v>
      </c>
      <c r="H605" s="137" t="s">
        <v>3</v>
      </c>
      <c r="L605" s="135"/>
      <c r="M605" s="139"/>
      <c r="T605" s="140"/>
      <c r="AT605" s="137" t="s">
        <v>138</v>
      </c>
      <c r="AU605" s="137" t="s">
        <v>84</v>
      </c>
      <c r="AV605" s="12" t="s">
        <v>82</v>
      </c>
      <c r="AW605" s="12" t="s">
        <v>36</v>
      </c>
      <c r="AX605" s="12" t="s">
        <v>77</v>
      </c>
      <c r="AY605" s="137" t="s">
        <v>126</v>
      </c>
    </row>
    <row r="606" spans="2:65" s="13" customFormat="1" hidden="1" outlineLevel="1">
      <c r="B606" s="141"/>
      <c r="D606" s="136" t="s">
        <v>138</v>
      </c>
      <c r="E606" s="142" t="s">
        <v>3</v>
      </c>
      <c r="F606" s="143" t="s">
        <v>420</v>
      </c>
      <c r="H606" s="144">
        <v>5.5</v>
      </c>
      <c r="L606" s="141"/>
      <c r="M606" s="145"/>
      <c r="T606" s="146"/>
      <c r="AT606" s="142" t="s">
        <v>138</v>
      </c>
      <c r="AU606" s="142" t="s">
        <v>84</v>
      </c>
      <c r="AV606" s="13" t="s">
        <v>84</v>
      </c>
      <c r="AW606" s="13" t="s">
        <v>36</v>
      </c>
      <c r="AX606" s="13" t="s">
        <v>77</v>
      </c>
      <c r="AY606" s="142" t="s">
        <v>126</v>
      </c>
    </row>
    <row r="607" spans="2:65" s="14" customFormat="1" hidden="1" outlineLevel="1">
      <c r="B607" s="147"/>
      <c r="D607" s="136" t="s">
        <v>138</v>
      </c>
      <c r="E607" s="148" t="s">
        <v>3</v>
      </c>
      <c r="F607" s="149" t="s">
        <v>143</v>
      </c>
      <c r="H607" s="150">
        <v>86.7</v>
      </c>
      <c r="L607" s="147"/>
      <c r="M607" s="151"/>
      <c r="T607" s="152"/>
      <c r="AT607" s="148" t="s">
        <v>138</v>
      </c>
      <c r="AU607" s="148" t="s">
        <v>84</v>
      </c>
      <c r="AV607" s="14" t="s">
        <v>134</v>
      </c>
      <c r="AW607" s="14" t="s">
        <v>36</v>
      </c>
      <c r="AX607" s="14" t="s">
        <v>82</v>
      </c>
      <c r="AY607" s="148" t="s">
        <v>126</v>
      </c>
    </row>
    <row r="608" spans="2:65" s="1" customFormat="1" ht="44.25" customHeight="1" collapsed="1">
      <c r="B608" s="119"/>
      <c r="C608" s="120" t="s">
        <v>421</v>
      </c>
      <c r="D608" s="120" t="s">
        <v>129</v>
      </c>
      <c r="E608" s="121" t="s">
        <v>422</v>
      </c>
      <c r="F608" s="122" t="s">
        <v>423</v>
      </c>
      <c r="G608" s="123" t="s">
        <v>347</v>
      </c>
      <c r="H608" s="124">
        <v>18.399999999999999</v>
      </c>
      <c r="I608" s="125"/>
      <c r="J608" s="125">
        <f>ROUND(I608*H608,2)</f>
        <v>0</v>
      </c>
      <c r="K608" s="122" t="s">
        <v>133</v>
      </c>
      <c r="L608" s="30"/>
      <c r="M608" s="126" t="s">
        <v>3</v>
      </c>
      <c r="N608" s="127" t="s">
        <v>48</v>
      </c>
      <c r="O608" s="128">
        <v>0.85499999999999998</v>
      </c>
      <c r="P608" s="128">
        <f>O608*H608</f>
        <v>15.731999999999999</v>
      </c>
      <c r="Q608" s="128">
        <v>0</v>
      </c>
      <c r="R608" s="128">
        <f>Q608*H608</f>
        <v>0</v>
      </c>
      <c r="S608" s="128">
        <v>0.04</v>
      </c>
      <c r="T608" s="129">
        <f>S608*H608</f>
        <v>0.73599999999999999</v>
      </c>
      <c r="AR608" s="130" t="s">
        <v>134</v>
      </c>
      <c r="AT608" s="130" t="s">
        <v>129</v>
      </c>
      <c r="AU608" s="130" t="s">
        <v>84</v>
      </c>
      <c r="AY608" s="18" t="s">
        <v>126</v>
      </c>
      <c r="BE608" s="131">
        <f>IF(N608="základní",J608,0)</f>
        <v>0</v>
      </c>
      <c r="BF608" s="131">
        <f>IF(N608="snížená",J608,0)</f>
        <v>0</v>
      </c>
      <c r="BG608" s="131">
        <f>IF(N608="zákl. přenesená",J608,0)</f>
        <v>0</v>
      </c>
      <c r="BH608" s="131">
        <f>IF(N608="sníž. přenesená",J608,0)</f>
        <v>0</v>
      </c>
      <c r="BI608" s="131">
        <f>IF(N608="nulová",J608,0)</f>
        <v>0</v>
      </c>
      <c r="BJ608" s="18" t="s">
        <v>82</v>
      </c>
      <c r="BK608" s="131">
        <f>ROUND(I608*H608,2)</f>
        <v>0</v>
      </c>
      <c r="BL608" s="18" t="s">
        <v>134</v>
      </c>
      <c r="BM608" s="130" t="s">
        <v>424</v>
      </c>
    </row>
    <row r="609" spans="2:51" s="1" customFormat="1" hidden="1" outlineLevel="1">
      <c r="B609" s="30"/>
      <c r="D609" s="132" t="s">
        <v>136</v>
      </c>
      <c r="F609" s="133" t="s">
        <v>425</v>
      </c>
      <c r="L609" s="30"/>
      <c r="M609" s="134"/>
      <c r="T609" s="51"/>
      <c r="AT609" s="18" t="s">
        <v>136</v>
      </c>
      <c r="AU609" s="18" t="s">
        <v>84</v>
      </c>
    </row>
    <row r="610" spans="2:51" s="12" customFormat="1" hidden="1" outlineLevel="1">
      <c r="B610" s="135"/>
      <c r="D610" s="136" t="s">
        <v>138</v>
      </c>
      <c r="E610" s="137" t="s">
        <v>3</v>
      </c>
      <c r="F610" s="138" t="s">
        <v>139</v>
      </c>
      <c r="H610" s="137" t="s">
        <v>3</v>
      </c>
      <c r="L610" s="135"/>
      <c r="M610" s="139"/>
      <c r="T610" s="140"/>
      <c r="AT610" s="137" t="s">
        <v>138</v>
      </c>
      <c r="AU610" s="137" t="s">
        <v>84</v>
      </c>
      <c r="AV610" s="12" t="s">
        <v>82</v>
      </c>
      <c r="AW610" s="12" t="s">
        <v>36</v>
      </c>
      <c r="AX610" s="12" t="s">
        <v>77</v>
      </c>
      <c r="AY610" s="137" t="s">
        <v>126</v>
      </c>
    </row>
    <row r="611" spans="2:51" s="12" customFormat="1" hidden="1" outlineLevel="1">
      <c r="B611" s="135"/>
      <c r="D611" s="136" t="s">
        <v>138</v>
      </c>
      <c r="E611" s="137" t="s">
        <v>3</v>
      </c>
      <c r="F611" s="138" t="s">
        <v>140</v>
      </c>
      <c r="H611" s="137" t="s">
        <v>3</v>
      </c>
      <c r="L611" s="135"/>
      <c r="M611" s="139"/>
      <c r="T611" s="140"/>
      <c r="AT611" s="137" t="s">
        <v>138</v>
      </c>
      <c r="AU611" s="137" t="s">
        <v>84</v>
      </c>
      <c r="AV611" s="12" t="s">
        <v>82</v>
      </c>
      <c r="AW611" s="12" t="s">
        <v>36</v>
      </c>
      <c r="AX611" s="12" t="s">
        <v>77</v>
      </c>
      <c r="AY611" s="137" t="s">
        <v>126</v>
      </c>
    </row>
    <row r="612" spans="2:51" s="13" customFormat="1" hidden="1" outlineLevel="1">
      <c r="B612" s="141"/>
      <c r="D612" s="136" t="s">
        <v>138</v>
      </c>
      <c r="E612" s="142" t="s">
        <v>3</v>
      </c>
      <c r="F612" s="143" t="s">
        <v>426</v>
      </c>
      <c r="H612" s="144">
        <v>0.6</v>
      </c>
      <c r="L612" s="141"/>
      <c r="M612" s="145"/>
      <c r="T612" s="146"/>
      <c r="AT612" s="142" t="s">
        <v>138</v>
      </c>
      <c r="AU612" s="142" t="s">
        <v>84</v>
      </c>
      <c r="AV612" s="13" t="s">
        <v>84</v>
      </c>
      <c r="AW612" s="13" t="s">
        <v>36</v>
      </c>
      <c r="AX612" s="13" t="s">
        <v>77</v>
      </c>
      <c r="AY612" s="142" t="s">
        <v>126</v>
      </c>
    </row>
    <row r="613" spans="2:51" s="13" customFormat="1" hidden="1" outlineLevel="1">
      <c r="B613" s="141"/>
      <c r="D613" s="136" t="s">
        <v>138</v>
      </c>
      <c r="E613" s="142" t="s">
        <v>3</v>
      </c>
      <c r="F613" s="143" t="s">
        <v>427</v>
      </c>
      <c r="H613" s="144">
        <v>0.6</v>
      </c>
      <c r="L613" s="141"/>
      <c r="M613" s="145"/>
      <c r="T613" s="146"/>
      <c r="AT613" s="142" t="s">
        <v>138</v>
      </c>
      <c r="AU613" s="142" t="s">
        <v>84</v>
      </c>
      <c r="AV613" s="13" t="s">
        <v>84</v>
      </c>
      <c r="AW613" s="13" t="s">
        <v>36</v>
      </c>
      <c r="AX613" s="13" t="s">
        <v>77</v>
      </c>
      <c r="AY613" s="142" t="s">
        <v>126</v>
      </c>
    </row>
    <row r="614" spans="2:51" s="13" customFormat="1" hidden="1" outlineLevel="1">
      <c r="B614" s="141"/>
      <c r="D614" s="136" t="s">
        <v>138</v>
      </c>
      <c r="E614" s="142" t="s">
        <v>3</v>
      </c>
      <c r="F614" s="143" t="s">
        <v>428</v>
      </c>
      <c r="H614" s="144">
        <v>3.6</v>
      </c>
      <c r="L614" s="141"/>
      <c r="M614" s="145"/>
      <c r="T614" s="146"/>
      <c r="AT614" s="142" t="s">
        <v>138</v>
      </c>
      <c r="AU614" s="142" t="s">
        <v>84</v>
      </c>
      <c r="AV614" s="13" t="s">
        <v>84</v>
      </c>
      <c r="AW614" s="13" t="s">
        <v>36</v>
      </c>
      <c r="AX614" s="13" t="s">
        <v>77</v>
      </c>
      <c r="AY614" s="142" t="s">
        <v>126</v>
      </c>
    </row>
    <row r="615" spans="2:51" s="12" customFormat="1" hidden="1" outlineLevel="1">
      <c r="B615" s="135"/>
      <c r="D615" s="136" t="s">
        <v>138</v>
      </c>
      <c r="E615" s="137" t="s">
        <v>3</v>
      </c>
      <c r="F615" s="138" t="s">
        <v>154</v>
      </c>
      <c r="H615" s="137" t="s">
        <v>3</v>
      </c>
      <c r="L615" s="135"/>
      <c r="M615" s="139"/>
      <c r="T615" s="140"/>
      <c r="AT615" s="137" t="s">
        <v>138</v>
      </c>
      <c r="AU615" s="137" t="s">
        <v>84</v>
      </c>
      <c r="AV615" s="12" t="s">
        <v>82</v>
      </c>
      <c r="AW615" s="12" t="s">
        <v>36</v>
      </c>
      <c r="AX615" s="12" t="s">
        <v>77</v>
      </c>
      <c r="AY615" s="137" t="s">
        <v>126</v>
      </c>
    </row>
    <row r="616" spans="2:51" s="13" customFormat="1" hidden="1" outlineLevel="1">
      <c r="B616" s="141"/>
      <c r="D616" s="136" t="s">
        <v>138</v>
      </c>
      <c r="E616" s="142" t="s">
        <v>3</v>
      </c>
      <c r="F616" s="143" t="s">
        <v>426</v>
      </c>
      <c r="H616" s="144">
        <v>0.6</v>
      </c>
      <c r="L616" s="141"/>
      <c r="M616" s="145"/>
      <c r="T616" s="146"/>
      <c r="AT616" s="142" t="s">
        <v>138</v>
      </c>
      <c r="AU616" s="142" t="s">
        <v>84</v>
      </c>
      <c r="AV616" s="13" t="s">
        <v>84</v>
      </c>
      <c r="AW616" s="13" t="s">
        <v>36</v>
      </c>
      <c r="AX616" s="13" t="s">
        <v>77</v>
      </c>
      <c r="AY616" s="142" t="s">
        <v>126</v>
      </c>
    </row>
    <row r="617" spans="2:51" s="13" customFormat="1" hidden="1" outlineLevel="1">
      <c r="B617" s="141"/>
      <c r="D617" s="136" t="s">
        <v>138</v>
      </c>
      <c r="E617" s="142" t="s">
        <v>3</v>
      </c>
      <c r="F617" s="143" t="s">
        <v>427</v>
      </c>
      <c r="H617" s="144">
        <v>0.6</v>
      </c>
      <c r="L617" s="141"/>
      <c r="M617" s="145"/>
      <c r="T617" s="146"/>
      <c r="AT617" s="142" t="s">
        <v>138</v>
      </c>
      <c r="AU617" s="142" t="s">
        <v>84</v>
      </c>
      <c r="AV617" s="13" t="s">
        <v>84</v>
      </c>
      <c r="AW617" s="13" t="s">
        <v>36</v>
      </c>
      <c r="AX617" s="13" t="s">
        <v>77</v>
      </c>
      <c r="AY617" s="142" t="s">
        <v>126</v>
      </c>
    </row>
    <row r="618" spans="2:51" s="13" customFormat="1" hidden="1" outlineLevel="1">
      <c r="B618" s="141"/>
      <c r="D618" s="136" t="s">
        <v>138</v>
      </c>
      <c r="E618" s="142" t="s">
        <v>3</v>
      </c>
      <c r="F618" s="143" t="s">
        <v>429</v>
      </c>
      <c r="H618" s="144">
        <v>3</v>
      </c>
      <c r="L618" s="141"/>
      <c r="M618" s="145"/>
      <c r="T618" s="146"/>
      <c r="AT618" s="142" t="s">
        <v>138</v>
      </c>
      <c r="AU618" s="142" t="s">
        <v>84</v>
      </c>
      <c r="AV618" s="13" t="s">
        <v>84</v>
      </c>
      <c r="AW618" s="13" t="s">
        <v>36</v>
      </c>
      <c r="AX618" s="13" t="s">
        <v>77</v>
      </c>
      <c r="AY618" s="142" t="s">
        <v>126</v>
      </c>
    </row>
    <row r="619" spans="2:51" s="12" customFormat="1" hidden="1" outlineLevel="1">
      <c r="B619" s="135"/>
      <c r="D619" s="136" t="s">
        <v>138</v>
      </c>
      <c r="E619" s="137" t="s">
        <v>3</v>
      </c>
      <c r="F619" s="138" t="s">
        <v>141</v>
      </c>
      <c r="H619" s="137" t="s">
        <v>3</v>
      </c>
      <c r="L619" s="135"/>
      <c r="M619" s="139"/>
      <c r="T619" s="140"/>
      <c r="AT619" s="137" t="s">
        <v>138</v>
      </c>
      <c r="AU619" s="137" t="s">
        <v>84</v>
      </c>
      <c r="AV619" s="12" t="s">
        <v>82</v>
      </c>
      <c r="AW619" s="12" t="s">
        <v>36</v>
      </c>
      <c r="AX619" s="12" t="s">
        <v>77</v>
      </c>
      <c r="AY619" s="137" t="s">
        <v>126</v>
      </c>
    </row>
    <row r="620" spans="2:51" s="13" customFormat="1" hidden="1" outlineLevel="1">
      <c r="B620" s="141"/>
      <c r="D620" s="136" t="s">
        <v>138</v>
      </c>
      <c r="E620" s="142" t="s">
        <v>3</v>
      </c>
      <c r="F620" s="143" t="s">
        <v>426</v>
      </c>
      <c r="H620" s="144">
        <v>0.6</v>
      </c>
      <c r="L620" s="141"/>
      <c r="M620" s="145"/>
      <c r="T620" s="146"/>
      <c r="AT620" s="142" t="s">
        <v>138</v>
      </c>
      <c r="AU620" s="142" t="s">
        <v>84</v>
      </c>
      <c r="AV620" s="13" t="s">
        <v>84</v>
      </c>
      <c r="AW620" s="13" t="s">
        <v>36</v>
      </c>
      <c r="AX620" s="13" t="s">
        <v>77</v>
      </c>
      <c r="AY620" s="142" t="s">
        <v>126</v>
      </c>
    </row>
    <row r="621" spans="2:51" s="13" customFormat="1" hidden="1" outlineLevel="1">
      <c r="B621" s="141"/>
      <c r="D621" s="136" t="s">
        <v>138</v>
      </c>
      <c r="E621" s="142" t="s">
        <v>3</v>
      </c>
      <c r="F621" s="143" t="s">
        <v>427</v>
      </c>
      <c r="H621" s="144">
        <v>0.6</v>
      </c>
      <c r="L621" s="141"/>
      <c r="M621" s="145"/>
      <c r="T621" s="146"/>
      <c r="AT621" s="142" t="s">
        <v>138</v>
      </c>
      <c r="AU621" s="142" t="s">
        <v>84</v>
      </c>
      <c r="AV621" s="13" t="s">
        <v>84</v>
      </c>
      <c r="AW621" s="13" t="s">
        <v>36</v>
      </c>
      <c r="AX621" s="13" t="s">
        <v>77</v>
      </c>
      <c r="AY621" s="142" t="s">
        <v>126</v>
      </c>
    </row>
    <row r="622" spans="2:51" s="13" customFormat="1" hidden="1" outlineLevel="1">
      <c r="B622" s="141"/>
      <c r="D622" s="136" t="s">
        <v>138</v>
      </c>
      <c r="E622" s="142" t="s">
        <v>3</v>
      </c>
      <c r="F622" s="143" t="s">
        <v>429</v>
      </c>
      <c r="H622" s="144">
        <v>3</v>
      </c>
      <c r="L622" s="141"/>
      <c r="M622" s="145"/>
      <c r="T622" s="146"/>
      <c r="AT622" s="142" t="s">
        <v>138</v>
      </c>
      <c r="AU622" s="142" t="s">
        <v>84</v>
      </c>
      <c r="AV622" s="13" t="s">
        <v>84</v>
      </c>
      <c r="AW622" s="13" t="s">
        <v>36</v>
      </c>
      <c r="AX622" s="13" t="s">
        <v>77</v>
      </c>
      <c r="AY622" s="142" t="s">
        <v>126</v>
      </c>
    </row>
    <row r="623" spans="2:51" s="12" customFormat="1" hidden="1" outlineLevel="1">
      <c r="B623" s="135"/>
      <c r="D623" s="136" t="s">
        <v>138</v>
      </c>
      <c r="E623" s="137" t="s">
        <v>3</v>
      </c>
      <c r="F623" s="138" t="s">
        <v>142</v>
      </c>
      <c r="H623" s="137" t="s">
        <v>3</v>
      </c>
      <c r="L623" s="135"/>
      <c r="M623" s="139"/>
      <c r="T623" s="140"/>
      <c r="AT623" s="137" t="s">
        <v>138</v>
      </c>
      <c r="AU623" s="137" t="s">
        <v>84</v>
      </c>
      <c r="AV623" s="12" t="s">
        <v>82</v>
      </c>
      <c r="AW623" s="12" t="s">
        <v>36</v>
      </c>
      <c r="AX623" s="12" t="s">
        <v>77</v>
      </c>
      <c r="AY623" s="137" t="s">
        <v>126</v>
      </c>
    </row>
    <row r="624" spans="2:51" s="13" customFormat="1" hidden="1" outlineLevel="1">
      <c r="B624" s="141"/>
      <c r="D624" s="136" t="s">
        <v>138</v>
      </c>
      <c r="E624" s="142" t="s">
        <v>3</v>
      </c>
      <c r="F624" s="143" t="s">
        <v>430</v>
      </c>
      <c r="H624" s="144">
        <v>1.7</v>
      </c>
      <c r="L624" s="141"/>
      <c r="M624" s="145"/>
      <c r="T624" s="146"/>
      <c r="AT624" s="142" t="s">
        <v>138</v>
      </c>
      <c r="AU624" s="142" t="s">
        <v>84</v>
      </c>
      <c r="AV624" s="13" t="s">
        <v>84</v>
      </c>
      <c r="AW624" s="13" t="s">
        <v>36</v>
      </c>
      <c r="AX624" s="13" t="s">
        <v>77</v>
      </c>
      <c r="AY624" s="142" t="s">
        <v>126</v>
      </c>
    </row>
    <row r="625" spans="2:65" s="13" customFormat="1" hidden="1" outlineLevel="1">
      <c r="B625" s="141"/>
      <c r="D625" s="136" t="s">
        <v>138</v>
      </c>
      <c r="E625" s="142" t="s">
        <v>3</v>
      </c>
      <c r="F625" s="143" t="s">
        <v>431</v>
      </c>
      <c r="H625" s="144">
        <v>1.7</v>
      </c>
      <c r="L625" s="141"/>
      <c r="M625" s="145"/>
      <c r="T625" s="146"/>
      <c r="AT625" s="142" t="s">
        <v>138</v>
      </c>
      <c r="AU625" s="142" t="s">
        <v>84</v>
      </c>
      <c r="AV625" s="13" t="s">
        <v>84</v>
      </c>
      <c r="AW625" s="13" t="s">
        <v>36</v>
      </c>
      <c r="AX625" s="13" t="s">
        <v>77</v>
      </c>
      <c r="AY625" s="142" t="s">
        <v>126</v>
      </c>
    </row>
    <row r="626" spans="2:65" s="12" customFormat="1" hidden="1" outlineLevel="1">
      <c r="B626" s="135"/>
      <c r="D626" s="136" t="s">
        <v>138</v>
      </c>
      <c r="E626" s="137" t="s">
        <v>3</v>
      </c>
      <c r="F626" s="138" t="s">
        <v>158</v>
      </c>
      <c r="H626" s="137" t="s">
        <v>3</v>
      </c>
      <c r="L626" s="135"/>
      <c r="M626" s="139"/>
      <c r="T626" s="140"/>
      <c r="AT626" s="137" t="s">
        <v>138</v>
      </c>
      <c r="AU626" s="137" t="s">
        <v>84</v>
      </c>
      <c r="AV626" s="12" t="s">
        <v>82</v>
      </c>
      <c r="AW626" s="12" t="s">
        <v>36</v>
      </c>
      <c r="AX626" s="12" t="s">
        <v>77</v>
      </c>
      <c r="AY626" s="137" t="s">
        <v>126</v>
      </c>
    </row>
    <row r="627" spans="2:65" s="13" customFormat="1" hidden="1" outlineLevel="1">
      <c r="B627" s="141"/>
      <c r="D627" s="136" t="s">
        <v>138</v>
      </c>
      <c r="E627" s="142" t="s">
        <v>3</v>
      </c>
      <c r="F627" s="143" t="s">
        <v>432</v>
      </c>
      <c r="H627" s="144">
        <v>0.9</v>
      </c>
      <c r="L627" s="141"/>
      <c r="M627" s="145"/>
      <c r="T627" s="146"/>
      <c r="AT627" s="142" t="s">
        <v>138</v>
      </c>
      <c r="AU627" s="142" t="s">
        <v>84</v>
      </c>
      <c r="AV627" s="13" t="s">
        <v>84</v>
      </c>
      <c r="AW627" s="13" t="s">
        <v>36</v>
      </c>
      <c r="AX627" s="13" t="s">
        <v>77</v>
      </c>
      <c r="AY627" s="142" t="s">
        <v>126</v>
      </c>
    </row>
    <row r="628" spans="2:65" s="13" customFormat="1" hidden="1" outlineLevel="1">
      <c r="B628" s="141"/>
      <c r="D628" s="136" t="s">
        <v>138</v>
      </c>
      <c r="E628" s="142" t="s">
        <v>3</v>
      </c>
      <c r="F628" s="143" t="s">
        <v>433</v>
      </c>
      <c r="H628" s="144">
        <v>0.9</v>
      </c>
      <c r="L628" s="141"/>
      <c r="M628" s="145"/>
      <c r="T628" s="146"/>
      <c r="AT628" s="142" t="s">
        <v>138</v>
      </c>
      <c r="AU628" s="142" t="s">
        <v>84</v>
      </c>
      <c r="AV628" s="13" t="s">
        <v>84</v>
      </c>
      <c r="AW628" s="13" t="s">
        <v>36</v>
      </c>
      <c r="AX628" s="13" t="s">
        <v>77</v>
      </c>
      <c r="AY628" s="142" t="s">
        <v>126</v>
      </c>
    </row>
    <row r="629" spans="2:65" s="14" customFormat="1" hidden="1" outlineLevel="1">
      <c r="B629" s="147"/>
      <c r="D629" s="136" t="s">
        <v>138</v>
      </c>
      <c r="E629" s="148" t="s">
        <v>3</v>
      </c>
      <c r="F629" s="149" t="s">
        <v>143</v>
      </c>
      <c r="H629" s="150">
        <v>18.399999999999999</v>
      </c>
      <c r="L629" s="147"/>
      <c r="M629" s="151"/>
      <c r="T629" s="152"/>
      <c r="AT629" s="148" t="s">
        <v>138</v>
      </c>
      <c r="AU629" s="148" t="s">
        <v>84</v>
      </c>
      <c r="AV629" s="14" t="s">
        <v>134</v>
      </c>
      <c r="AW629" s="14" t="s">
        <v>36</v>
      </c>
      <c r="AX629" s="14" t="s">
        <v>82</v>
      </c>
      <c r="AY629" s="148" t="s">
        <v>126</v>
      </c>
    </row>
    <row r="630" spans="2:65" s="1" customFormat="1" ht="44.25" customHeight="1" collapsed="1">
      <c r="B630" s="119"/>
      <c r="C630" s="120" t="s">
        <v>434</v>
      </c>
      <c r="D630" s="120" t="s">
        <v>129</v>
      </c>
      <c r="E630" s="121" t="s">
        <v>435</v>
      </c>
      <c r="F630" s="122" t="s">
        <v>436</v>
      </c>
      <c r="G630" s="123" t="s">
        <v>347</v>
      </c>
      <c r="H630" s="124">
        <v>15.3</v>
      </c>
      <c r="I630" s="125"/>
      <c r="J630" s="125">
        <f>ROUND(I630*H630,2)</f>
        <v>0</v>
      </c>
      <c r="K630" s="122" t="s">
        <v>133</v>
      </c>
      <c r="L630" s="30"/>
      <c r="M630" s="126" t="s">
        <v>3</v>
      </c>
      <c r="N630" s="127" t="s">
        <v>48</v>
      </c>
      <c r="O630" s="128">
        <v>1.042</v>
      </c>
      <c r="P630" s="128">
        <f>O630*H630</f>
        <v>15.942600000000001</v>
      </c>
      <c r="Q630" s="128">
        <v>0</v>
      </c>
      <c r="R630" s="128">
        <f>Q630*H630</f>
        <v>0</v>
      </c>
      <c r="S630" s="128">
        <v>8.1000000000000003E-2</v>
      </c>
      <c r="T630" s="129">
        <f>S630*H630</f>
        <v>1.2393000000000001</v>
      </c>
      <c r="AR630" s="130" t="s">
        <v>134</v>
      </c>
      <c r="AT630" s="130" t="s">
        <v>129</v>
      </c>
      <c r="AU630" s="130" t="s">
        <v>84</v>
      </c>
      <c r="AY630" s="18" t="s">
        <v>126</v>
      </c>
      <c r="BE630" s="131">
        <f>IF(N630="základní",J630,0)</f>
        <v>0</v>
      </c>
      <c r="BF630" s="131">
        <f>IF(N630="snížená",J630,0)</f>
        <v>0</v>
      </c>
      <c r="BG630" s="131">
        <f>IF(N630="zákl. přenesená",J630,0)</f>
        <v>0</v>
      </c>
      <c r="BH630" s="131">
        <f>IF(N630="sníž. přenesená",J630,0)</f>
        <v>0</v>
      </c>
      <c r="BI630" s="131">
        <f>IF(N630="nulová",J630,0)</f>
        <v>0</v>
      </c>
      <c r="BJ630" s="18" t="s">
        <v>82</v>
      </c>
      <c r="BK630" s="131">
        <f>ROUND(I630*H630,2)</f>
        <v>0</v>
      </c>
      <c r="BL630" s="18" t="s">
        <v>134</v>
      </c>
      <c r="BM630" s="130" t="s">
        <v>437</v>
      </c>
    </row>
    <row r="631" spans="2:65" s="1" customFormat="1" hidden="1" outlineLevel="1">
      <c r="B631" s="30"/>
      <c r="D631" s="132" t="s">
        <v>136</v>
      </c>
      <c r="F631" s="133" t="s">
        <v>438</v>
      </c>
      <c r="L631" s="30"/>
      <c r="M631" s="134"/>
      <c r="T631" s="51"/>
      <c r="AT631" s="18" t="s">
        <v>136</v>
      </c>
      <c r="AU631" s="18" t="s">
        <v>84</v>
      </c>
    </row>
    <row r="632" spans="2:65" s="12" customFormat="1" hidden="1" outlineLevel="1">
      <c r="B632" s="135"/>
      <c r="D632" s="136" t="s">
        <v>138</v>
      </c>
      <c r="E632" s="137" t="s">
        <v>3</v>
      </c>
      <c r="F632" s="138" t="s">
        <v>139</v>
      </c>
      <c r="H632" s="137" t="s">
        <v>3</v>
      </c>
      <c r="L632" s="135"/>
      <c r="M632" s="139"/>
      <c r="T632" s="140"/>
      <c r="AT632" s="137" t="s">
        <v>138</v>
      </c>
      <c r="AU632" s="137" t="s">
        <v>84</v>
      </c>
      <c r="AV632" s="12" t="s">
        <v>82</v>
      </c>
      <c r="AW632" s="12" t="s">
        <v>36</v>
      </c>
      <c r="AX632" s="12" t="s">
        <v>77</v>
      </c>
      <c r="AY632" s="137" t="s">
        <v>126</v>
      </c>
    </row>
    <row r="633" spans="2:65" s="12" customFormat="1" hidden="1" outlineLevel="1">
      <c r="B633" s="135"/>
      <c r="D633" s="136" t="s">
        <v>138</v>
      </c>
      <c r="E633" s="137" t="s">
        <v>3</v>
      </c>
      <c r="F633" s="138" t="s">
        <v>140</v>
      </c>
      <c r="H633" s="137" t="s">
        <v>3</v>
      </c>
      <c r="L633" s="135"/>
      <c r="M633" s="139"/>
      <c r="T633" s="140"/>
      <c r="AT633" s="137" t="s">
        <v>138</v>
      </c>
      <c r="AU633" s="137" t="s">
        <v>84</v>
      </c>
      <c r="AV633" s="12" t="s">
        <v>82</v>
      </c>
      <c r="AW633" s="12" t="s">
        <v>36</v>
      </c>
      <c r="AX633" s="12" t="s">
        <v>77</v>
      </c>
      <c r="AY633" s="137" t="s">
        <v>126</v>
      </c>
    </row>
    <row r="634" spans="2:65" s="13" customFormat="1" hidden="1" outlineLevel="1">
      <c r="B634" s="141"/>
      <c r="D634" s="136" t="s">
        <v>138</v>
      </c>
      <c r="E634" s="142" t="s">
        <v>3</v>
      </c>
      <c r="F634" s="143" t="s">
        <v>439</v>
      </c>
      <c r="H634" s="144">
        <v>1.2</v>
      </c>
      <c r="L634" s="141"/>
      <c r="M634" s="145"/>
      <c r="T634" s="146"/>
      <c r="AT634" s="142" t="s">
        <v>138</v>
      </c>
      <c r="AU634" s="142" t="s">
        <v>84</v>
      </c>
      <c r="AV634" s="13" t="s">
        <v>84</v>
      </c>
      <c r="AW634" s="13" t="s">
        <v>36</v>
      </c>
      <c r="AX634" s="13" t="s">
        <v>77</v>
      </c>
      <c r="AY634" s="142" t="s">
        <v>126</v>
      </c>
    </row>
    <row r="635" spans="2:65" s="12" customFormat="1" hidden="1" outlineLevel="1">
      <c r="B635" s="135"/>
      <c r="D635" s="136" t="s">
        <v>138</v>
      </c>
      <c r="E635" s="137" t="s">
        <v>3</v>
      </c>
      <c r="F635" s="138" t="s">
        <v>154</v>
      </c>
      <c r="H635" s="137" t="s">
        <v>3</v>
      </c>
      <c r="L635" s="135"/>
      <c r="M635" s="139"/>
      <c r="T635" s="140"/>
      <c r="AT635" s="137" t="s">
        <v>138</v>
      </c>
      <c r="AU635" s="137" t="s">
        <v>84</v>
      </c>
      <c r="AV635" s="12" t="s">
        <v>82</v>
      </c>
      <c r="AW635" s="12" t="s">
        <v>36</v>
      </c>
      <c r="AX635" s="12" t="s">
        <v>77</v>
      </c>
      <c r="AY635" s="137" t="s">
        <v>126</v>
      </c>
    </row>
    <row r="636" spans="2:65" s="13" customFormat="1" hidden="1" outlineLevel="1">
      <c r="B636" s="141"/>
      <c r="D636" s="136" t="s">
        <v>138</v>
      </c>
      <c r="E636" s="142" t="s">
        <v>3</v>
      </c>
      <c r="F636" s="143" t="s">
        <v>439</v>
      </c>
      <c r="H636" s="144">
        <v>1.2</v>
      </c>
      <c r="L636" s="141"/>
      <c r="M636" s="145"/>
      <c r="T636" s="146"/>
      <c r="AT636" s="142" t="s">
        <v>138</v>
      </c>
      <c r="AU636" s="142" t="s">
        <v>84</v>
      </c>
      <c r="AV636" s="13" t="s">
        <v>84</v>
      </c>
      <c r="AW636" s="13" t="s">
        <v>36</v>
      </c>
      <c r="AX636" s="13" t="s">
        <v>77</v>
      </c>
      <c r="AY636" s="142" t="s">
        <v>126</v>
      </c>
    </row>
    <row r="637" spans="2:65" s="12" customFormat="1" hidden="1" outlineLevel="1">
      <c r="B637" s="135"/>
      <c r="D637" s="136" t="s">
        <v>138</v>
      </c>
      <c r="E637" s="137" t="s">
        <v>3</v>
      </c>
      <c r="F637" s="138" t="s">
        <v>141</v>
      </c>
      <c r="H637" s="137" t="s">
        <v>3</v>
      </c>
      <c r="L637" s="135"/>
      <c r="M637" s="139"/>
      <c r="T637" s="140"/>
      <c r="AT637" s="137" t="s">
        <v>138</v>
      </c>
      <c r="AU637" s="137" t="s">
        <v>84</v>
      </c>
      <c r="AV637" s="12" t="s">
        <v>82</v>
      </c>
      <c r="AW637" s="12" t="s">
        <v>36</v>
      </c>
      <c r="AX637" s="12" t="s">
        <v>77</v>
      </c>
      <c r="AY637" s="137" t="s">
        <v>126</v>
      </c>
    </row>
    <row r="638" spans="2:65" s="13" customFormat="1" hidden="1" outlineLevel="1">
      <c r="B638" s="141"/>
      <c r="D638" s="136" t="s">
        <v>138</v>
      </c>
      <c r="E638" s="142" t="s">
        <v>3</v>
      </c>
      <c r="F638" s="143" t="s">
        <v>439</v>
      </c>
      <c r="H638" s="144">
        <v>1.2</v>
      </c>
      <c r="L638" s="141"/>
      <c r="M638" s="145"/>
      <c r="T638" s="146"/>
      <c r="AT638" s="142" t="s">
        <v>138</v>
      </c>
      <c r="AU638" s="142" t="s">
        <v>84</v>
      </c>
      <c r="AV638" s="13" t="s">
        <v>84</v>
      </c>
      <c r="AW638" s="13" t="s">
        <v>36</v>
      </c>
      <c r="AX638" s="13" t="s">
        <v>77</v>
      </c>
      <c r="AY638" s="142" t="s">
        <v>126</v>
      </c>
    </row>
    <row r="639" spans="2:65" s="12" customFormat="1" hidden="1" outlineLevel="1">
      <c r="B639" s="135"/>
      <c r="D639" s="136" t="s">
        <v>138</v>
      </c>
      <c r="E639" s="137" t="s">
        <v>3</v>
      </c>
      <c r="F639" s="138" t="s">
        <v>142</v>
      </c>
      <c r="H639" s="137" t="s">
        <v>3</v>
      </c>
      <c r="L639" s="135"/>
      <c r="M639" s="139"/>
      <c r="T639" s="140"/>
      <c r="AT639" s="137" t="s">
        <v>138</v>
      </c>
      <c r="AU639" s="137" t="s">
        <v>84</v>
      </c>
      <c r="AV639" s="12" t="s">
        <v>82</v>
      </c>
      <c r="AW639" s="12" t="s">
        <v>36</v>
      </c>
      <c r="AX639" s="12" t="s">
        <v>77</v>
      </c>
      <c r="AY639" s="137" t="s">
        <v>126</v>
      </c>
    </row>
    <row r="640" spans="2:65" s="13" customFormat="1" hidden="1" outlineLevel="1">
      <c r="B640" s="141"/>
      <c r="D640" s="136" t="s">
        <v>138</v>
      </c>
      <c r="E640" s="142" t="s">
        <v>3</v>
      </c>
      <c r="F640" s="143" t="s">
        <v>440</v>
      </c>
      <c r="H640" s="144">
        <v>1.7</v>
      </c>
      <c r="L640" s="141"/>
      <c r="M640" s="145"/>
      <c r="T640" s="146"/>
      <c r="AT640" s="142" t="s">
        <v>138</v>
      </c>
      <c r="AU640" s="142" t="s">
        <v>84</v>
      </c>
      <c r="AV640" s="13" t="s">
        <v>84</v>
      </c>
      <c r="AW640" s="13" t="s">
        <v>36</v>
      </c>
      <c r="AX640" s="13" t="s">
        <v>77</v>
      </c>
      <c r="AY640" s="142" t="s">
        <v>126</v>
      </c>
    </row>
    <row r="641" spans="2:65" s="12" customFormat="1" hidden="1" outlineLevel="1">
      <c r="B641" s="135"/>
      <c r="D641" s="136" t="s">
        <v>138</v>
      </c>
      <c r="E641" s="137" t="s">
        <v>3</v>
      </c>
      <c r="F641" s="138" t="s">
        <v>158</v>
      </c>
      <c r="H641" s="137" t="s">
        <v>3</v>
      </c>
      <c r="L641" s="135"/>
      <c r="M641" s="139"/>
      <c r="T641" s="140"/>
      <c r="AT641" s="137" t="s">
        <v>138</v>
      </c>
      <c r="AU641" s="137" t="s">
        <v>84</v>
      </c>
      <c r="AV641" s="12" t="s">
        <v>82</v>
      </c>
      <c r="AW641" s="12" t="s">
        <v>36</v>
      </c>
      <c r="AX641" s="12" t="s">
        <v>77</v>
      </c>
      <c r="AY641" s="137" t="s">
        <v>126</v>
      </c>
    </row>
    <row r="642" spans="2:65" s="13" customFormat="1" hidden="1" outlineLevel="1">
      <c r="B642" s="141"/>
      <c r="D642" s="136" t="s">
        <v>138</v>
      </c>
      <c r="E642" s="142" t="s">
        <v>3</v>
      </c>
      <c r="F642" s="143" t="s">
        <v>159</v>
      </c>
      <c r="H642" s="144">
        <v>0</v>
      </c>
      <c r="L642" s="141"/>
      <c r="M642" s="145"/>
      <c r="T642" s="146"/>
      <c r="AT642" s="142" t="s">
        <v>138</v>
      </c>
      <c r="AU642" s="142" t="s">
        <v>84</v>
      </c>
      <c r="AV642" s="13" t="s">
        <v>84</v>
      </c>
      <c r="AW642" s="13" t="s">
        <v>36</v>
      </c>
      <c r="AX642" s="13" t="s">
        <v>77</v>
      </c>
      <c r="AY642" s="142" t="s">
        <v>126</v>
      </c>
    </row>
    <row r="643" spans="2:65" s="14" customFormat="1" hidden="1" outlineLevel="1">
      <c r="B643" s="147"/>
      <c r="D643" s="136" t="s">
        <v>138</v>
      </c>
      <c r="E643" s="148" t="s">
        <v>3</v>
      </c>
      <c r="F643" s="149" t="s">
        <v>143</v>
      </c>
      <c r="H643" s="150">
        <v>15.3</v>
      </c>
      <c r="L643" s="147"/>
      <c r="M643" s="151"/>
      <c r="T643" s="152"/>
      <c r="AT643" s="148" t="s">
        <v>138</v>
      </c>
      <c r="AU643" s="148" t="s">
        <v>84</v>
      </c>
      <c r="AV643" s="14" t="s">
        <v>134</v>
      </c>
      <c r="AW643" s="14" t="s">
        <v>36</v>
      </c>
      <c r="AX643" s="14" t="s">
        <v>82</v>
      </c>
      <c r="AY643" s="148" t="s">
        <v>126</v>
      </c>
    </row>
    <row r="644" spans="2:65" s="1" customFormat="1" ht="37.9" customHeight="1" collapsed="1">
      <c r="B644" s="119"/>
      <c r="C644" s="120" t="s">
        <v>441</v>
      </c>
      <c r="D644" s="120" t="s">
        <v>129</v>
      </c>
      <c r="E644" s="121" t="s">
        <v>442</v>
      </c>
      <c r="F644" s="122" t="s">
        <v>443</v>
      </c>
      <c r="G644" s="123" t="s">
        <v>148</v>
      </c>
      <c r="H644" s="124">
        <f>3*223.83</f>
        <v>671.49</v>
      </c>
      <c r="I644" s="125"/>
      <c r="J644" s="125">
        <f>ROUND(I644*H644,2)</f>
        <v>0</v>
      </c>
      <c r="K644" s="122" t="s">
        <v>133</v>
      </c>
      <c r="L644" s="30"/>
      <c r="M644" s="126" t="s">
        <v>3</v>
      </c>
      <c r="N644" s="127" t="s">
        <v>48</v>
      </c>
      <c r="O644" s="128">
        <v>0.3</v>
      </c>
      <c r="P644" s="128">
        <f>O644*H644</f>
        <v>201.447</v>
      </c>
      <c r="Q644" s="128">
        <v>0</v>
      </c>
      <c r="R644" s="128">
        <f>Q644*H644</f>
        <v>0</v>
      </c>
      <c r="S644" s="128">
        <v>6.8000000000000005E-2</v>
      </c>
      <c r="T644" s="129">
        <f>S644*H644</f>
        <v>45.661320000000003</v>
      </c>
      <c r="AR644" s="130" t="s">
        <v>134</v>
      </c>
      <c r="AT644" s="130" t="s">
        <v>129</v>
      </c>
      <c r="AU644" s="130" t="s">
        <v>84</v>
      </c>
      <c r="AY644" s="18" t="s">
        <v>126</v>
      </c>
      <c r="BE644" s="131">
        <f>IF(N644="základní",J644,0)</f>
        <v>0</v>
      </c>
      <c r="BF644" s="131">
        <f>IF(N644="snížená",J644,0)</f>
        <v>0</v>
      </c>
      <c r="BG644" s="131">
        <f>IF(N644="zákl. přenesená",J644,0)</f>
        <v>0</v>
      </c>
      <c r="BH644" s="131">
        <f>IF(N644="sníž. přenesená",J644,0)</f>
        <v>0</v>
      </c>
      <c r="BI644" s="131">
        <f>IF(N644="nulová",J644,0)</f>
        <v>0</v>
      </c>
      <c r="BJ644" s="18" t="s">
        <v>82</v>
      </c>
      <c r="BK644" s="131">
        <f>ROUND(I644*H644,2)</f>
        <v>0</v>
      </c>
      <c r="BL644" s="18" t="s">
        <v>134</v>
      </c>
      <c r="BM644" s="130" t="s">
        <v>444</v>
      </c>
    </row>
    <row r="645" spans="2:65" s="1" customFormat="1" hidden="1" outlineLevel="1">
      <c r="B645" s="30"/>
      <c r="D645" s="132" t="s">
        <v>136</v>
      </c>
      <c r="F645" s="133" t="s">
        <v>445</v>
      </c>
      <c r="L645" s="30"/>
      <c r="M645" s="134"/>
      <c r="T645" s="51"/>
      <c r="AT645" s="18" t="s">
        <v>136</v>
      </c>
      <c r="AU645" s="18" t="s">
        <v>84</v>
      </c>
    </row>
    <row r="646" spans="2:65" s="12" customFormat="1" hidden="1" outlineLevel="1">
      <c r="B646" s="135"/>
      <c r="D646" s="136" t="s">
        <v>138</v>
      </c>
      <c r="E646" s="137" t="s">
        <v>3</v>
      </c>
      <c r="F646" s="138" t="s">
        <v>139</v>
      </c>
      <c r="H646" s="137" t="s">
        <v>3</v>
      </c>
      <c r="L646" s="135"/>
      <c r="M646" s="139"/>
      <c r="T646" s="140"/>
      <c r="AT646" s="137" t="s">
        <v>138</v>
      </c>
      <c r="AU646" s="137" t="s">
        <v>84</v>
      </c>
      <c r="AV646" s="12" t="s">
        <v>82</v>
      </c>
      <c r="AW646" s="12" t="s">
        <v>36</v>
      </c>
      <c r="AX646" s="12" t="s">
        <v>77</v>
      </c>
      <c r="AY646" s="137" t="s">
        <v>126</v>
      </c>
    </row>
    <row r="647" spans="2:65" s="12" customFormat="1" hidden="1" outlineLevel="1">
      <c r="B647" s="135"/>
      <c r="D647" s="136" t="s">
        <v>138</v>
      </c>
      <c r="E647" s="137" t="s">
        <v>3</v>
      </c>
      <c r="F647" s="138" t="s">
        <v>140</v>
      </c>
      <c r="H647" s="137" t="s">
        <v>3</v>
      </c>
      <c r="L647" s="135"/>
      <c r="M647" s="139"/>
      <c r="T647" s="140"/>
      <c r="AT647" s="137" t="s">
        <v>138</v>
      </c>
      <c r="AU647" s="137" t="s">
        <v>84</v>
      </c>
      <c r="AV647" s="12" t="s">
        <v>82</v>
      </c>
      <c r="AW647" s="12" t="s">
        <v>36</v>
      </c>
      <c r="AX647" s="12" t="s">
        <v>77</v>
      </c>
      <c r="AY647" s="137" t="s">
        <v>126</v>
      </c>
    </row>
    <row r="648" spans="2:65" s="12" customFormat="1" hidden="1" outlineLevel="1">
      <c r="B648" s="135"/>
      <c r="D648" s="136" t="s">
        <v>138</v>
      </c>
      <c r="E648" s="137" t="s">
        <v>3</v>
      </c>
      <c r="F648" s="138" t="s">
        <v>165</v>
      </c>
      <c r="H648" s="137" t="s">
        <v>3</v>
      </c>
      <c r="L648" s="135"/>
      <c r="M648" s="139"/>
      <c r="T648" s="140"/>
      <c r="AT648" s="137" t="s">
        <v>138</v>
      </c>
      <c r="AU648" s="137" t="s">
        <v>84</v>
      </c>
      <c r="AV648" s="12" t="s">
        <v>82</v>
      </c>
      <c r="AW648" s="12" t="s">
        <v>36</v>
      </c>
      <c r="AX648" s="12" t="s">
        <v>77</v>
      </c>
      <c r="AY648" s="137" t="s">
        <v>126</v>
      </c>
    </row>
    <row r="649" spans="2:65" s="13" customFormat="1" hidden="1" outlineLevel="1">
      <c r="B649" s="141"/>
      <c r="D649" s="136" t="s">
        <v>138</v>
      </c>
      <c r="E649" s="142" t="s">
        <v>3</v>
      </c>
      <c r="F649" s="143" t="s">
        <v>166</v>
      </c>
      <c r="H649" s="144">
        <v>11.56</v>
      </c>
      <c r="L649" s="141"/>
      <c r="M649" s="145"/>
      <c r="T649" s="146"/>
      <c r="AT649" s="142" t="s">
        <v>138</v>
      </c>
      <c r="AU649" s="142" t="s">
        <v>84</v>
      </c>
      <c r="AV649" s="13" t="s">
        <v>84</v>
      </c>
      <c r="AW649" s="13" t="s">
        <v>36</v>
      </c>
      <c r="AX649" s="13" t="s">
        <v>77</v>
      </c>
      <c r="AY649" s="142" t="s">
        <v>126</v>
      </c>
    </row>
    <row r="650" spans="2:65" s="13" customFormat="1" hidden="1" outlineLevel="1">
      <c r="B650" s="141"/>
      <c r="D650" s="136" t="s">
        <v>138</v>
      </c>
      <c r="E650" s="142" t="s">
        <v>3</v>
      </c>
      <c r="F650" s="143" t="s">
        <v>167</v>
      </c>
      <c r="H650" s="144">
        <v>12.44</v>
      </c>
      <c r="L650" s="141"/>
      <c r="M650" s="145"/>
      <c r="T650" s="146"/>
      <c r="AT650" s="142" t="s">
        <v>138</v>
      </c>
      <c r="AU650" s="142" t="s">
        <v>84</v>
      </c>
      <c r="AV650" s="13" t="s">
        <v>84</v>
      </c>
      <c r="AW650" s="13" t="s">
        <v>36</v>
      </c>
      <c r="AX650" s="13" t="s">
        <v>77</v>
      </c>
      <c r="AY650" s="142" t="s">
        <v>126</v>
      </c>
    </row>
    <row r="651" spans="2:65" s="13" customFormat="1" hidden="1" outlineLevel="1">
      <c r="B651" s="141"/>
      <c r="D651" s="136" t="s">
        <v>138</v>
      </c>
      <c r="E651" s="142" t="s">
        <v>3</v>
      </c>
      <c r="F651" s="143" t="s">
        <v>168</v>
      </c>
      <c r="H651" s="144">
        <v>8.16</v>
      </c>
      <c r="L651" s="141"/>
      <c r="M651" s="145"/>
      <c r="T651" s="146"/>
      <c r="AT651" s="142" t="s">
        <v>138</v>
      </c>
      <c r="AU651" s="142" t="s">
        <v>84</v>
      </c>
      <c r="AV651" s="13" t="s">
        <v>84</v>
      </c>
      <c r="AW651" s="13" t="s">
        <v>36</v>
      </c>
      <c r="AX651" s="13" t="s">
        <v>77</v>
      </c>
      <c r="AY651" s="142" t="s">
        <v>126</v>
      </c>
    </row>
    <row r="652" spans="2:65" s="13" customFormat="1" ht="22.5" hidden="1" outlineLevel="1">
      <c r="B652" s="141"/>
      <c r="D652" s="136" t="s">
        <v>138</v>
      </c>
      <c r="E652" s="142" t="s">
        <v>3</v>
      </c>
      <c r="F652" s="143" t="s">
        <v>169</v>
      </c>
      <c r="H652" s="144">
        <v>17.760000000000002</v>
      </c>
      <c r="L652" s="141"/>
      <c r="M652" s="145"/>
      <c r="T652" s="146"/>
      <c r="AT652" s="142" t="s">
        <v>138</v>
      </c>
      <c r="AU652" s="142" t="s">
        <v>84</v>
      </c>
      <c r="AV652" s="13" t="s">
        <v>84</v>
      </c>
      <c r="AW652" s="13" t="s">
        <v>36</v>
      </c>
      <c r="AX652" s="13" t="s">
        <v>77</v>
      </c>
      <c r="AY652" s="142" t="s">
        <v>126</v>
      </c>
    </row>
    <row r="653" spans="2:65" s="13" customFormat="1" hidden="1" outlineLevel="1">
      <c r="B653" s="141"/>
      <c r="D653" s="136" t="s">
        <v>138</v>
      </c>
      <c r="E653" s="142" t="s">
        <v>3</v>
      </c>
      <c r="F653" s="143" t="s">
        <v>170</v>
      </c>
      <c r="H653" s="144">
        <v>4.6500000000000004</v>
      </c>
      <c r="L653" s="141"/>
      <c r="M653" s="145"/>
      <c r="T653" s="146"/>
      <c r="AT653" s="142" t="s">
        <v>138</v>
      </c>
      <c r="AU653" s="142" t="s">
        <v>84</v>
      </c>
      <c r="AV653" s="13" t="s">
        <v>84</v>
      </c>
      <c r="AW653" s="13" t="s">
        <v>36</v>
      </c>
      <c r="AX653" s="13" t="s">
        <v>77</v>
      </c>
      <c r="AY653" s="142" t="s">
        <v>126</v>
      </c>
    </row>
    <row r="654" spans="2:65" s="13" customFormat="1" hidden="1" outlineLevel="1">
      <c r="B654" s="141"/>
      <c r="D654" s="136" t="s">
        <v>138</v>
      </c>
      <c r="E654" s="142" t="s">
        <v>3</v>
      </c>
      <c r="F654" s="143" t="s">
        <v>171</v>
      </c>
      <c r="H654" s="144">
        <v>4</v>
      </c>
      <c r="L654" s="141"/>
      <c r="M654" s="145"/>
      <c r="T654" s="146"/>
      <c r="AT654" s="142" t="s">
        <v>138</v>
      </c>
      <c r="AU654" s="142" t="s">
        <v>84</v>
      </c>
      <c r="AV654" s="13" t="s">
        <v>84</v>
      </c>
      <c r="AW654" s="13" t="s">
        <v>36</v>
      </c>
      <c r="AX654" s="13" t="s">
        <v>77</v>
      </c>
      <c r="AY654" s="142" t="s">
        <v>126</v>
      </c>
    </row>
    <row r="655" spans="2:65" s="15" customFormat="1" hidden="1" outlineLevel="1">
      <c r="B655" s="153"/>
      <c r="D655" s="136" t="s">
        <v>138</v>
      </c>
      <c r="E655" s="154" t="s">
        <v>3</v>
      </c>
      <c r="F655" s="155" t="s">
        <v>172</v>
      </c>
      <c r="H655" s="156">
        <v>58.57</v>
      </c>
      <c r="L655" s="153"/>
      <c r="M655" s="157"/>
      <c r="T655" s="158"/>
      <c r="AT655" s="154" t="s">
        <v>138</v>
      </c>
      <c r="AU655" s="154" t="s">
        <v>84</v>
      </c>
      <c r="AV655" s="15" t="s">
        <v>127</v>
      </c>
      <c r="AW655" s="15" t="s">
        <v>36</v>
      </c>
      <c r="AX655" s="15" t="s">
        <v>77</v>
      </c>
      <c r="AY655" s="154" t="s">
        <v>126</v>
      </c>
    </row>
    <row r="656" spans="2:65" s="12" customFormat="1" hidden="1" outlineLevel="1">
      <c r="B656" s="135"/>
      <c r="D656" s="136" t="s">
        <v>138</v>
      </c>
      <c r="E656" s="137" t="s">
        <v>3</v>
      </c>
      <c r="F656" s="138" t="s">
        <v>154</v>
      </c>
      <c r="H656" s="137" t="s">
        <v>3</v>
      </c>
      <c r="L656" s="135"/>
      <c r="M656" s="139"/>
      <c r="T656" s="140"/>
      <c r="AT656" s="137" t="s">
        <v>138</v>
      </c>
      <c r="AU656" s="137" t="s">
        <v>84</v>
      </c>
      <c r="AV656" s="12" t="s">
        <v>82</v>
      </c>
      <c r="AW656" s="12" t="s">
        <v>36</v>
      </c>
      <c r="AX656" s="12" t="s">
        <v>77</v>
      </c>
      <c r="AY656" s="137" t="s">
        <v>126</v>
      </c>
    </row>
    <row r="657" spans="2:51" s="12" customFormat="1" hidden="1" outlineLevel="1">
      <c r="B657" s="135"/>
      <c r="D657" s="136" t="s">
        <v>138</v>
      </c>
      <c r="E657" s="137" t="s">
        <v>3</v>
      </c>
      <c r="F657" s="138" t="s">
        <v>173</v>
      </c>
      <c r="H657" s="137" t="s">
        <v>3</v>
      </c>
      <c r="L657" s="135"/>
      <c r="M657" s="139"/>
      <c r="T657" s="140"/>
      <c r="AT657" s="137" t="s">
        <v>138</v>
      </c>
      <c r="AU657" s="137" t="s">
        <v>84</v>
      </c>
      <c r="AV657" s="12" t="s">
        <v>82</v>
      </c>
      <c r="AW657" s="12" t="s">
        <v>36</v>
      </c>
      <c r="AX657" s="12" t="s">
        <v>77</v>
      </c>
      <c r="AY657" s="137" t="s">
        <v>126</v>
      </c>
    </row>
    <row r="658" spans="2:51" s="13" customFormat="1" ht="22.5" hidden="1" outlineLevel="1">
      <c r="B658" s="141"/>
      <c r="D658" s="136" t="s">
        <v>138</v>
      </c>
      <c r="E658" s="142" t="s">
        <v>3</v>
      </c>
      <c r="F658" s="143" t="s">
        <v>174</v>
      </c>
      <c r="H658" s="144">
        <v>19.48</v>
      </c>
      <c r="L658" s="141"/>
      <c r="M658" s="145"/>
      <c r="T658" s="146"/>
      <c r="AT658" s="142" t="s">
        <v>138</v>
      </c>
      <c r="AU658" s="142" t="s">
        <v>84</v>
      </c>
      <c r="AV658" s="13" t="s">
        <v>84</v>
      </c>
      <c r="AW658" s="13" t="s">
        <v>36</v>
      </c>
      <c r="AX658" s="13" t="s">
        <v>77</v>
      </c>
      <c r="AY658" s="142" t="s">
        <v>126</v>
      </c>
    </row>
    <row r="659" spans="2:51" s="13" customFormat="1" ht="22.5" hidden="1" outlineLevel="1">
      <c r="B659" s="141"/>
      <c r="D659" s="136" t="s">
        <v>138</v>
      </c>
      <c r="E659" s="142" t="s">
        <v>3</v>
      </c>
      <c r="F659" s="143" t="s">
        <v>175</v>
      </c>
      <c r="H659" s="144">
        <v>13.78</v>
      </c>
      <c r="L659" s="141"/>
      <c r="M659" s="145"/>
      <c r="T659" s="146"/>
      <c r="AT659" s="142" t="s">
        <v>138</v>
      </c>
      <c r="AU659" s="142" t="s">
        <v>84</v>
      </c>
      <c r="AV659" s="13" t="s">
        <v>84</v>
      </c>
      <c r="AW659" s="13" t="s">
        <v>36</v>
      </c>
      <c r="AX659" s="13" t="s">
        <v>77</v>
      </c>
      <c r="AY659" s="142" t="s">
        <v>126</v>
      </c>
    </row>
    <row r="660" spans="2:51" s="13" customFormat="1" ht="22.5" hidden="1" outlineLevel="1">
      <c r="B660" s="141"/>
      <c r="D660" s="136" t="s">
        <v>138</v>
      </c>
      <c r="E660" s="142" t="s">
        <v>3</v>
      </c>
      <c r="F660" s="143" t="s">
        <v>176</v>
      </c>
      <c r="H660" s="144">
        <v>15.88</v>
      </c>
      <c r="L660" s="141"/>
      <c r="M660" s="145"/>
      <c r="T660" s="146"/>
      <c r="AT660" s="142" t="s">
        <v>138</v>
      </c>
      <c r="AU660" s="142" t="s">
        <v>84</v>
      </c>
      <c r="AV660" s="13" t="s">
        <v>84</v>
      </c>
      <c r="AW660" s="13" t="s">
        <v>36</v>
      </c>
      <c r="AX660" s="13" t="s">
        <v>77</v>
      </c>
      <c r="AY660" s="142" t="s">
        <v>126</v>
      </c>
    </row>
    <row r="661" spans="2:51" s="13" customFormat="1" hidden="1" outlineLevel="1">
      <c r="B661" s="141"/>
      <c r="D661" s="136" t="s">
        <v>138</v>
      </c>
      <c r="E661" s="142" t="s">
        <v>3</v>
      </c>
      <c r="F661" s="143" t="s">
        <v>177</v>
      </c>
      <c r="H661" s="144">
        <v>4</v>
      </c>
      <c r="L661" s="141"/>
      <c r="M661" s="145"/>
      <c r="T661" s="146"/>
      <c r="AT661" s="142" t="s">
        <v>138</v>
      </c>
      <c r="AU661" s="142" t="s">
        <v>84</v>
      </c>
      <c r="AV661" s="13" t="s">
        <v>84</v>
      </c>
      <c r="AW661" s="13" t="s">
        <v>36</v>
      </c>
      <c r="AX661" s="13" t="s">
        <v>77</v>
      </c>
      <c r="AY661" s="142" t="s">
        <v>126</v>
      </c>
    </row>
    <row r="662" spans="2:51" s="15" customFormat="1" hidden="1" outlineLevel="1">
      <c r="B662" s="153"/>
      <c r="D662" s="136" t="s">
        <v>138</v>
      </c>
      <c r="E662" s="154" t="s">
        <v>3</v>
      </c>
      <c r="F662" s="155" t="s">
        <v>172</v>
      </c>
      <c r="H662" s="156">
        <v>53.14</v>
      </c>
      <c r="L662" s="153"/>
      <c r="M662" s="157"/>
      <c r="T662" s="158"/>
      <c r="AT662" s="154" t="s">
        <v>138</v>
      </c>
      <c r="AU662" s="154" t="s">
        <v>84</v>
      </c>
      <c r="AV662" s="15" t="s">
        <v>127</v>
      </c>
      <c r="AW662" s="15" t="s">
        <v>36</v>
      </c>
      <c r="AX662" s="15" t="s">
        <v>77</v>
      </c>
      <c r="AY662" s="154" t="s">
        <v>126</v>
      </c>
    </row>
    <row r="663" spans="2:51" s="12" customFormat="1" hidden="1" outlineLevel="1">
      <c r="B663" s="135"/>
      <c r="D663" s="136" t="s">
        <v>138</v>
      </c>
      <c r="E663" s="137" t="s">
        <v>3</v>
      </c>
      <c r="F663" s="138" t="s">
        <v>141</v>
      </c>
      <c r="H663" s="137" t="s">
        <v>3</v>
      </c>
      <c r="L663" s="135"/>
      <c r="M663" s="139"/>
      <c r="T663" s="140"/>
      <c r="AT663" s="137" t="s">
        <v>138</v>
      </c>
      <c r="AU663" s="137" t="s">
        <v>84</v>
      </c>
      <c r="AV663" s="12" t="s">
        <v>82</v>
      </c>
      <c r="AW663" s="12" t="s">
        <v>36</v>
      </c>
      <c r="AX663" s="12" t="s">
        <v>77</v>
      </c>
      <c r="AY663" s="137" t="s">
        <v>126</v>
      </c>
    </row>
    <row r="664" spans="2:51" s="12" customFormat="1" hidden="1" outlineLevel="1">
      <c r="B664" s="135"/>
      <c r="D664" s="136" t="s">
        <v>138</v>
      </c>
      <c r="E664" s="137" t="s">
        <v>3</v>
      </c>
      <c r="F664" s="138" t="s">
        <v>178</v>
      </c>
      <c r="H664" s="137" t="s">
        <v>3</v>
      </c>
      <c r="L664" s="135"/>
      <c r="M664" s="139"/>
      <c r="T664" s="140"/>
      <c r="AT664" s="137" t="s">
        <v>138</v>
      </c>
      <c r="AU664" s="137" t="s">
        <v>84</v>
      </c>
      <c r="AV664" s="12" t="s">
        <v>82</v>
      </c>
      <c r="AW664" s="12" t="s">
        <v>36</v>
      </c>
      <c r="AX664" s="12" t="s">
        <v>77</v>
      </c>
      <c r="AY664" s="137" t="s">
        <v>126</v>
      </c>
    </row>
    <row r="665" spans="2:51" s="13" customFormat="1" ht="22.5" hidden="1" outlineLevel="1">
      <c r="B665" s="141"/>
      <c r="D665" s="136" t="s">
        <v>138</v>
      </c>
      <c r="E665" s="142" t="s">
        <v>3</v>
      </c>
      <c r="F665" s="143" t="s">
        <v>174</v>
      </c>
      <c r="H665" s="144">
        <v>19.48</v>
      </c>
      <c r="L665" s="141"/>
      <c r="M665" s="145"/>
      <c r="T665" s="146"/>
      <c r="AT665" s="142" t="s">
        <v>138</v>
      </c>
      <c r="AU665" s="142" t="s">
        <v>84</v>
      </c>
      <c r="AV665" s="13" t="s">
        <v>84</v>
      </c>
      <c r="AW665" s="13" t="s">
        <v>36</v>
      </c>
      <c r="AX665" s="13" t="s">
        <v>77</v>
      </c>
      <c r="AY665" s="142" t="s">
        <v>126</v>
      </c>
    </row>
    <row r="666" spans="2:51" s="13" customFormat="1" ht="22.5" hidden="1" outlineLevel="1">
      <c r="B666" s="141"/>
      <c r="D666" s="136" t="s">
        <v>138</v>
      </c>
      <c r="E666" s="142" t="s">
        <v>3</v>
      </c>
      <c r="F666" s="143" t="s">
        <v>179</v>
      </c>
      <c r="H666" s="144">
        <v>13.72</v>
      </c>
      <c r="L666" s="141"/>
      <c r="M666" s="145"/>
      <c r="T666" s="146"/>
      <c r="AT666" s="142" t="s">
        <v>138</v>
      </c>
      <c r="AU666" s="142" t="s">
        <v>84</v>
      </c>
      <c r="AV666" s="13" t="s">
        <v>84</v>
      </c>
      <c r="AW666" s="13" t="s">
        <v>36</v>
      </c>
      <c r="AX666" s="13" t="s">
        <v>77</v>
      </c>
      <c r="AY666" s="142" t="s">
        <v>126</v>
      </c>
    </row>
    <row r="667" spans="2:51" s="13" customFormat="1" ht="22.5" hidden="1" outlineLevel="1">
      <c r="B667" s="141"/>
      <c r="D667" s="136" t="s">
        <v>138</v>
      </c>
      <c r="E667" s="142" t="s">
        <v>3</v>
      </c>
      <c r="F667" s="143" t="s">
        <v>180</v>
      </c>
      <c r="H667" s="144">
        <v>15.96</v>
      </c>
      <c r="L667" s="141"/>
      <c r="M667" s="145"/>
      <c r="T667" s="146"/>
      <c r="AT667" s="142" t="s">
        <v>138</v>
      </c>
      <c r="AU667" s="142" t="s">
        <v>84</v>
      </c>
      <c r="AV667" s="13" t="s">
        <v>84</v>
      </c>
      <c r="AW667" s="13" t="s">
        <v>36</v>
      </c>
      <c r="AX667" s="13" t="s">
        <v>77</v>
      </c>
      <c r="AY667" s="142" t="s">
        <v>126</v>
      </c>
    </row>
    <row r="668" spans="2:51" s="13" customFormat="1" hidden="1" outlineLevel="1">
      <c r="B668" s="141"/>
      <c r="D668" s="136" t="s">
        <v>138</v>
      </c>
      <c r="E668" s="142" t="s">
        <v>3</v>
      </c>
      <c r="F668" s="143" t="s">
        <v>181</v>
      </c>
      <c r="H668" s="144">
        <v>8</v>
      </c>
      <c r="L668" s="141"/>
      <c r="M668" s="145"/>
      <c r="T668" s="146"/>
      <c r="AT668" s="142" t="s">
        <v>138</v>
      </c>
      <c r="AU668" s="142" t="s">
        <v>84</v>
      </c>
      <c r="AV668" s="13" t="s">
        <v>84</v>
      </c>
      <c r="AW668" s="13" t="s">
        <v>36</v>
      </c>
      <c r="AX668" s="13" t="s">
        <v>77</v>
      </c>
      <c r="AY668" s="142" t="s">
        <v>126</v>
      </c>
    </row>
    <row r="669" spans="2:51" s="15" customFormat="1" hidden="1" outlineLevel="1">
      <c r="B669" s="153"/>
      <c r="D669" s="136" t="s">
        <v>138</v>
      </c>
      <c r="E669" s="154" t="s">
        <v>3</v>
      </c>
      <c r="F669" s="155" t="s">
        <v>172</v>
      </c>
      <c r="H669" s="156">
        <v>57.16</v>
      </c>
      <c r="L669" s="153"/>
      <c r="M669" s="157"/>
      <c r="T669" s="158"/>
      <c r="AT669" s="154" t="s">
        <v>138</v>
      </c>
      <c r="AU669" s="154" t="s">
        <v>84</v>
      </c>
      <c r="AV669" s="15" t="s">
        <v>127</v>
      </c>
      <c r="AW669" s="15" t="s">
        <v>36</v>
      </c>
      <c r="AX669" s="15" t="s">
        <v>77</v>
      </c>
      <c r="AY669" s="154" t="s">
        <v>126</v>
      </c>
    </row>
    <row r="670" spans="2:51" s="12" customFormat="1" hidden="1" outlineLevel="1">
      <c r="B670" s="135"/>
      <c r="D670" s="136" t="s">
        <v>138</v>
      </c>
      <c r="E670" s="137" t="s">
        <v>3</v>
      </c>
      <c r="F670" s="138" t="s">
        <v>142</v>
      </c>
      <c r="H670" s="137" t="s">
        <v>3</v>
      </c>
      <c r="L670" s="135"/>
      <c r="M670" s="139"/>
      <c r="T670" s="140"/>
      <c r="AT670" s="137" t="s">
        <v>138</v>
      </c>
      <c r="AU670" s="137" t="s">
        <v>84</v>
      </c>
      <c r="AV670" s="12" t="s">
        <v>82</v>
      </c>
      <c r="AW670" s="12" t="s">
        <v>36</v>
      </c>
      <c r="AX670" s="12" t="s">
        <v>77</v>
      </c>
      <c r="AY670" s="137" t="s">
        <v>126</v>
      </c>
    </row>
    <row r="671" spans="2:51" s="13" customFormat="1" hidden="1" outlineLevel="1">
      <c r="B671" s="141"/>
      <c r="D671" s="136" t="s">
        <v>138</v>
      </c>
      <c r="E671" s="142" t="s">
        <v>3</v>
      </c>
      <c r="F671" s="143" t="s">
        <v>182</v>
      </c>
      <c r="H671" s="144">
        <v>6.5</v>
      </c>
      <c r="L671" s="141"/>
      <c r="M671" s="145"/>
      <c r="T671" s="146"/>
      <c r="AT671" s="142" t="s">
        <v>138</v>
      </c>
      <c r="AU671" s="142" t="s">
        <v>84</v>
      </c>
      <c r="AV671" s="13" t="s">
        <v>84</v>
      </c>
      <c r="AW671" s="13" t="s">
        <v>36</v>
      </c>
      <c r="AX671" s="13" t="s">
        <v>77</v>
      </c>
      <c r="AY671" s="142" t="s">
        <v>126</v>
      </c>
    </row>
    <row r="672" spans="2:51" s="15" customFormat="1" hidden="1" outlineLevel="1">
      <c r="B672" s="153"/>
      <c r="D672" s="136" t="s">
        <v>138</v>
      </c>
      <c r="E672" s="154" t="s">
        <v>3</v>
      </c>
      <c r="F672" s="155" t="s">
        <v>172</v>
      </c>
      <c r="H672" s="156">
        <v>6.5</v>
      </c>
      <c r="L672" s="153"/>
      <c r="M672" s="157"/>
      <c r="T672" s="158"/>
      <c r="AT672" s="154" t="s">
        <v>138</v>
      </c>
      <c r="AU672" s="154" t="s">
        <v>84</v>
      </c>
      <c r="AV672" s="15" t="s">
        <v>127</v>
      </c>
      <c r="AW672" s="15" t="s">
        <v>36</v>
      </c>
      <c r="AX672" s="15" t="s">
        <v>77</v>
      </c>
      <c r="AY672" s="154" t="s">
        <v>126</v>
      </c>
    </row>
    <row r="673" spans="2:65" s="12" customFormat="1" hidden="1" outlineLevel="1">
      <c r="B673" s="135"/>
      <c r="D673" s="136" t="s">
        <v>138</v>
      </c>
      <c r="E673" s="137" t="s">
        <v>3</v>
      </c>
      <c r="F673" s="138" t="s">
        <v>158</v>
      </c>
      <c r="H673" s="137" t="s">
        <v>3</v>
      </c>
      <c r="L673" s="135"/>
      <c r="M673" s="139"/>
      <c r="T673" s="140"/>
      <c r="AT673" s="137" t="s">
        <v>138</v>
      </c>
      <c r="AU673" s="137" t="s">
        <v>84</v>
      </c>
      <c r="AV673" s="12" t="s">
        <v>82</v>
      </c>
      <c r="AW673" s="12" t="s">
        <v>36</v>
      </c>
      <c r="AX673" s="12" t="s">
        <v>77</v>
      </c>
      <c r="AY673" s="137" t="s">
        <v>126</v>
      </c>
    </row>
    <row r="674" spans="2:65" s="12" customFormat="1" hidden="1" outlineLevel="1">
      <c r="B674" s="135"/>
      <c r="D674" s="136" t="s">
        <v>138</v>
      </c>
      <c r="E674" s="137" t="s">
        <v>3</v>
      </c>
      <c r="F674" s="138" t="s">
        <v>183</v>
      </c>
      <c r="H674" s="137" t="s">
        <v>3</v>
      </c>
      <c r="L674" s="135"/>
      <c r="M674" s="139"/>
      <c r="T674" s="140"/>
      <c r="AT674" s="137" t="s">
        <v>138</v>
      </c>
      <c r="AU674" s="137" t="s">
        <v>84</v>
      </c>
      <c r="AV674" s="12" t="s">
        <v>82</v>
      </c>
      <c r="AW674" s="12" t="s">
        <v>36</v>
      </c>
      <c r="AX674" s="12" t="s">
        <v>77</v>
      </c>
      <c r="AY674" s="137" t="s">
        <v>126</v>
      </c>
    </row>
    <row r="675" spans="2:65" s="13" customFormat="1" hidden="1" outlineLevel="1">
      <c r="B675" s="141"/>
      <c r="D675" s="136" t="s">
        <v>138</v>
      </c>
      <c r="E675" s="142" t="s">
        <v>3</v>
      </c>
      <c r="F675" s="143" t="s">
        <v>184</v>
      </c>
      <c r="H675" s="144">
        <v>14.72</v>
      </c>
      <c r="L675" s="141"/>
      <c r="M675" s="145"/>
      <c r="T675" s="146"/>
      <c r="AT675" s="142" t="s">
        <v>138</v>
      </c>
      <c r="AU675" s="142" t="s">
        <v>84</v>
      </c>
      <c r="AV675" s="13" t="s">
        <v>84</v>
      </c>
      <c r="AW675" s="13" t="s">
        <v>36</v>
      </c>
      <c r="AX675" s="13" t="s">
        <v>77</v>
      </c>
      <c r="AY675" s="142" t="s">
        <v>126</v>
      </c>
    </row>
    <row r="676" spans="2:65" s="13" customFormat="1" hidden="1" outlineLevel="1">
      <c r="B676" s="141"/>
      <c r="D676" s="136" t="s">
        <v>138</v>
      </c>
      <c r="E676" s="142" t="s">
        <v>3</v>
      </c>
      <c r="F676" s="143" t="s">
        <v>185</v>
      </c>
      <c r="H676" s="144">
        <v>6.8</v>
      </c>
      <c r="L676" s="141"/>
      <c r="M676" s="145"/>
      <c r="T676" s="146"/>
      <c r="AT676" s="142" t="s">
        <v>138</v>
      </c>
      <c r="AU676" s="142" t="s">
        <v>84</v>
      </c>
      <c r="AV676" s="13" t="s">
        <v>84</v>
      </c>
      <c r="AW676" s="13" t="s">
        <v>36</v>
      </c>
      <c r="AX676" s="13" t="s">
        <v>77</v>
      </c>
      <c r="AY676" s="142" t="s">
        <v>126</v>
      </c>
    </row>
    <row r="677" spans="2:65" s="13" customFormat="1" ht="22.5" hidden="1" outlineLevel="1">
      <c r="B677" s="141"/>
      <c r="D677" s="136" t="s">
        <v>138</v>
      </c>
      <c r="E677" s="142" t="s">
        <v>3</v>
      </c>
      <c r="F677" s="143" t="s">
        <v>186</v>
      </c>
      <c r="H677" s="144">
        <v>16.940000000000001</v>
      </c>
      <c r="L677" s="141"/>
      <c r="M677" s="145"/>
      <c r="T677" s="146"/>
      <c r="AT677" s="142" t="s">
        <v>138</v>
      </c>
      <c r="AU677" s="142" t="s">
        <v>84</v>
      </c>
      <c r="AV677" s="13" t="s">
        <v>84</v>
      </c>
      <c r="AW677" s="13" t="s">
        <v>36</v>
      </c>
      <c r="AX677" s="13" t="s">
        <v>77</v>
      </c>
      <c r="AY677" s="142" t="s">
        <v>126</v>
      </c>
    </row>
    <row r="678" spans="2:65" s="13" customFormat="1" hidden="1" outlineLevel="1">
      <c r="B678" s="141"/>
      <c r="D678" s="136" t="s">
        <v>138</v>
      </c>
      <c r="E678" s="142" t="s">
        <v>3</v>
      </c>
      <c r="F678" s="143" t="s">
        <v>187</v>
      </c>
      <c r="H678" s="144">
        <v>10</v>
      </c>
      <c r="L678" s="141"/>
      <c r="M678" s="145"/>
      <c r="T678" s="146"/>
      <c r="AT678" s="142" t="s">
        <v>138</v>
      </c>
      <c r="AU678" s="142" t="s">
        <v>84</v>
      </c>
      <c r="AV678" s="13" t="s">
        <v>84</v>
      </c>
      <c r="AW678" s="13" t="s">
        <v>36</v>
      </c>
      <c r="AX678" s="13" t="s">
        <v>77</v>
      </c>
      <c r="AY678" s="142" t="s">
        <v>126</v>
      </c>
    </row>
    <row r="679" spans="2:65" s="15" customFormat="1" hidden="1" outlineLevel="1">
      <c r="B679" s="153"/>
      <c r="D679" s="136" t="s">
        <v>138</v>
      </c>
      <c r="E679" s="154" t="s">
        <v>3</v>
      </c>
      <c r="F679" s="155" t="s">
        <v>172</v>
      </c>
      <c r="H679" s="156">
        <v>48.46</v>
      </c>
      <c r="L679" s="153"/>
      <c r="M679" s="157"/>
      <c r="T679" s="158"/>
      <c r="AT679" s="154" t="s">
        <v>138</v>
      </c>
      <c r="AU679" s="154" t="s">
        <v>84</v>
      </c>
      <c r="AV679" s="15" t="s">
        <v>127</v>
      </c>
      <c r="AW679" s="15" t="s">
        <v>36</v>
      </c>
      <c r="AX679" s="15" t="s">
        <v>77</v>
      </c>
      <c r="AY679" s="154" t="s">
        <v>126</v>
      </c>
    </row>
    <row r="680" spans="2:65" s="14" customFormat="1" hidden="1" outlineLevel="1">
      <c r="B680" s="147"/>
      <c r="D680" s="136" t="s">
        <v>138</v>
      </c>
      <c r="E680" s="148" t="s">
        <v>3</v>
      </c>
      <c r="F680" s="149" t="s">
        <v>143</v>
      </c>
      <c r="H680" s="150">
        <v>671.49</v>
      </c>
      <c r="L680" s="147"/>
      <c r="M680" s="151"/>
      <c r="T680" s="152"/>
      <c r="AT680" s="148" t="s">
        <v>138</v>
      </c>
      <c r="AU680" s="148" t="s">
        <v>84</v>
      </c>
      <c r="AV680" s="14" t="s">
        <v>134</v>
      </c>
      <c r="AW680" s="14" t="s">
        <v>36</v>
      </c>
      <c r="AX680" s="14" t="s">
        <v>82</v>
      </c>
      <c r="AY680" s="148" t="s">
        <v>126</v>
      </c>
    </row>
    <row r="681" spans="2:65" s="11" customFormat="1" ht="22.9" customHeight="1" collapsed="1">
      <c r="B681" s="108"/>
      <c r="D681" s="109" t="s">
        <v>76</v>
      </c>
      <c r="E681" s="117" t="s">
        <v>446</v>
      </c>
      <c r="F681" s="117" t="s">
        <v>447</v>
      </c>
      <c r="J681" s="118">
        <f>SUM(J682:J688)</f>
        <v>0</v>
      </c>
      <c r="L681" s="108"/>
      <c r="M681" s="112"/>
      <c r="P681" s="113">
        <f>SUM(P682:P689)</f>
        <v>545.98461750000013</v>
      </c>
      <c r="R681" s="113">
        <f>SUM(R682:R689)</f>
        <v>0</v>
      </c>
      <c r="T681" s="114">
        <f>SUM(T682:T689)</f>
        <v>0</v>
      </c>
      <c r="AR681" s="109" t="s">
        <v>82</v>
      </c>
      <c r="AT681" s="115" t="s">
        <v>76</v>
      </c>
      <c r="AU681" s="115" t="s">
        <v>82</v>
      </c>
      <c r="AY681" s="109" t="s">
        <v>126</v>
      </c>
      <c r="BK681" s="116">
        <f>SUM(BK682:BK689)</f>
        <v>0</v>
      </c>
    </row>
    <row r="682" spans="2:65" s="1" customFormat="1" ht="37.9" customHeight="1">
      <c r="B682" s="119"/>
      <c r="C682" s="120" t="s">
        <v>448</v>
      </c>
      <c r="D682" s="120" t="s">
        <v>129</v>
      </c>
      <c r="E682" s="121" t="s">
        <v>449</v>
      </c>
      <c r="F682" s="122" t="s">
        <v>450</v>
      </c>
      <c r="G682" s="123" t="s">
        <v>451</v>
      </c>
      <c r="H682" s="124">
        <f>1.5*34.895</f>
        <v>52.342500000000001</v>
      </c>
      <c r="I682" s="125"/>
      <c r="J682" s="125">
        <f>ROUND(I682*H682,2)</f>
        <v>0</v>
      </c>
      <c r="K682" s="122" t="s">
        <v>133</v>
      </c>
      <c r="L682" s="30"/>
      <c r="M682" s="126" t="s">
        <v>3</v>
      </c>
      <c r="N682" s="127" t="s">
        <v>48</v>
      </c>
      <c r="O682" s="128">
        <v>10.3</v>
      </c>
      <c r="P682" s="128">
        <f>O682*H682</f>
        <v>539.12775000000011</v>
      </c>
      <c r="Q682" s="128">
        <v>0</v>
      </c>
      <c r="R682" s="128">
        <f>Q682*H682</f>
        <v>0</v>
      </c>
      <c r="S682" s="128">
        <v>0</v>
      </c>
      <c r="T682" s="129">
        <f>S682*H682</f>
        <v>0</v>
      </c>
      <c r="AR682" s="130" t="s">
        <v>134</v>
      </c>
      <c r="AT682" s="130" t="s">
        <v>129</v>
      </c>
      <c r="AU682" s="130" t="s">
        <v>84</v>
      </c>
      <c r="AY682" s="18" t="s">
        <v>126</v>
      </c>
      <c r="BE682" s="131">
        <f>IF(N682="základní",J682,0)</f>
        <v>0</v>
      </c>
      <c r="BF682" s="131">
        <f>IF(N682="snížená",J682,0)</f>
        <v>0</v>
      </c>
      <c r="BG682" s="131">
        <f>IF(N682="zákl. přenesená",J682,0)</f>
        <v>0</v>
      </c>
      <c r="BH682" s="131">
        <f>IF(N682="sníž. přenesená",J682,0)</f>
        <v>0</v>
      </c>
      <c r="BI682" s="131">
        <f>IF(N682="nulová",J682,0)</f>
        <v>0</v>
      </c>
      <c r="BJ682" s="18" t="s">
        <v>82</v>
      </c>
      <c r="BK682" s="131">
        <f>ROUND(I682*H682,2)</f>
        <v>0</v>
      </c>
      <c r="BL682" s="18" t="s">
        <v>134</v>
      </c>
      <c r="BM682" s="130" t="s">
        <v>452</v>
      </c>
    </row>
    <row r="683" spans="2:65" s="1" customFormat="1">
      <c r="B683" s="30"/>
      <c r="D683" s="132" t="s">
        <v>136</v>
      </c>
      <c r="F683" s="133" t="s">
        <v>453</v>
      </c>
      <c r="L683" s="30"/>
      <c r="M683" s="134"/>
      <c r="T683" s="51"/>
      <c r="AT683" s="18" t="s">
        <v>136</v>
      </c>
      <c r="AU683" s="18" t="s">
        <v>84</v>
      </c>
    </row>
    <row r="684" spans="2:65" s="1" customFormat="1" ht="33" customHeight="1">
      <c r="B684" s="119"/>
      <c r="C684" s="120" t="s">
        <v>454</v>
      </c>
      <c r="D684" s="120" t="s">
        <v>129</v>
      </c>
      <c r="E684" s="121" t="s">
        <v>455</v>
      </c>
      <c r="F684" s="122" t="s">
        <v>456</v>
      </c>
      <c r="G684" s="123" t="s">
        <v>451</v>
      </c>
      <c r="H684" s="124">
        <f>1.5*34.895</f>
        <v>52.342500000000001</v>
      </c>
      <c r="I684" s="125"/>
      <c r="J684" s="125">
        <f>ROUND(I684*H684,2)</f>
        <v>0</v>
      </c>
      <c r="K684" s="122" t="s">
        <v>133</v>
      </c>
      <c r="L684" s="30"/>
      <c r="M684" s="126" t="s">
        <v>3</v>
      </c>
      <c r="N684" s="127" t="s">
        <v>48</v>
      </c>
      <c r="O684" s="128">
        <v>0.125</v>
      </c>
      <c r="P684" s="128">
        <f>O684*H684</f>
        <v>6.5428125000000001</v>
      </c>
      <c r="Q684" s="128">
        <v>0</v>
      </c>
      <c r="R684" s="128">
        <f>Q684*H684</f>
        <v>0</v>
      </c>
      <c r="S684" s="128">
        <v>0</v>
      </c>
      <c r="T684" s="129">
        <f>S684*H684</f>
        <v>0</v>
      </c>
      <c r="AR684" s="130" t="s">
        <v>134</v>
      </c>
      <c r="AT684" s="130" t="s">
        <v>129</v>
      </c>
      <c r="AU684" s="130" t="s">
        <v>84</v>
      </c>
      <c r="AY684" s="18" t="s">
        <v>126</v>
      </c>
      <c r="BE684" s="131">
        <f>IF(N684="základní",J684,0)</f>
        <v>0</v>
      </c>
      <c r="BF684" s="131">
        <f>IF(N684="snížená",J684,0)</f>
        <v>0</v>
      </c>
      <c r="BG684" s="131">
        <f>IF(N684="zákl. přenesená",J684,0)</f>
        <v>0</v>
      </c>
      <c r="BH684" s="131">
        <f>IF(N684="sníž. přenesená",J684,0)</f>
        <v>0</v>
      </c>
      <c r="BI684" s="131">
        <f>IF(N684="nulová",J684,0)</f>
        <v>0</v>
      </c>
      <c r="BJ684" s="18" t="s">
        <v>82</v>
      </c>
      <c r="BK684" s="131">
        <f>ROUND(I684*H684,2)</f>
        <v>0</v>
      </c>
      <c r="BL684" s="18" t="s">
        <v>134</v>
      </c>
      <c r="BM684" s="130" t="s">
        <v>457</v>
      </c>
    </row>
    <row r="685" spans="2:65" s="1" customFormat="1">
      <c r="B685" s="30"/>
      <c r="D685" s="132" t="s">
        <v>136</v>
      </c>
      <c r="F685" s="133" t="s">
        <v>458</v>
      </c>
      <c r="L685" s="30"/>
      <c r="M685" s="134"/>
      <c r="T685" s="51"/>
      <c r="AT685" s="18" t="s">
        <v>136</v>
      </c>
      <c r="AU685" s="18" t="s">
        <v>84</v>
      </c>
    </row>
    <row r="686" spans="2:65" s="1" customFormat="1" ht="44.25" customHeight="1">
      <c r="B686" s="119"/>
      <c r="C686" s="120" t="s">
        <v>459</v>
      </c>
      <c r="D686" s="120" t="s">
        <v>129</v>
      </c>
      <c r="E686" s="121" t="s">
        <v>460</v>
      </c>
      <c r="F686" s="122" t="s">
        <v>461</v>
      </c>
      <c r="G686" s="123" t="s">
        <v>451</v>
      </c>
      <c r="H686" s="124">
        <f>1.5*34.895</f>
        <v>52.342500000000001</v>
      </c>
      <c r="I686" s="125"/>
      <c r="J686" s="125">
        <f>ROUND(I686*H686,2)</f>
        <v>0</v>
      </c>
      <c r="K686" s="122" t="s">
        <v>133</v>
      </c>
      <c r="L686" s="30"/>
      <c r="M686" s="126" t="s">
        <v>3</v>
      </c>
      <c r="N686" s="127" t="s">
        <v>48</v>
      </c>
      <c r="O686" s="128">
        <v>6.0000000000000001E-3</v>
      </c>
      <c r="P686" s="128">
        <f>O686*H686</f>
        <v>0.31405500000000003</v>
      </c>
      <c r="Q686" s="128">
        <v>0</v>
      </c>
      <c r="R686" s="128">
        <f>Q686*H686</f>
        <v>0</v>
      </c>
      <c r="S686" s="128">
        <v>0</v>
      </c>
      <c r="T686" s="129">
        <f>S686*H686</f>
        <v>0</v>
      </c>
      <c r="AR686" s="130" t="s">
        <v>134</v>
      </c>
      <c r="AT686" s="130" t="s">
        <v>129</v>
      </c>
      <c r="AU686" s="130" t="s">
        <v>84</v>
      </c>
      <c r="AY686" s="18" t="s">
        <v>126</v>
      </c>
      <c r="BE686" s="131">
        <f>IF(N686="základní",J686,0)</f>
        <v>0</v>
      </c>
      <c r="BF686" s="131">
        <f>IF(N686="snížená",J686,0)</f>
        <v>0</v>
      </c>
      <c r="BG686" s="131">
        <f>IF(N686="zákl. přenesená",J686,0)</f>
        <v>0</v>
      </c>
      <c r="BH686" s="131">
        <f>IF(N686="sníž. přenesená",J686,0)</f>
        <v>0</v>
      </c>
      <c r="BI686" s="131">
        <f>IF(N686="nulová",J686,0)</f>
        <v>0</v>
      </c>
      <c r="BJ686" s="18" t="s">
        <v>82</v>
      </c>
      <c r="BK686" s="131">
        <f>ROUND(I686*H686,2)</f>
        <v>0</v>
      </c>
      <c r="BL686" s="18" t="s">
        <v>134</v>
      </c>
      <c r="BM686" s="130" t="s">
        <v>462</v>
      </c>
    </row>
    <row r="687" spans="2:65" s="1" customFormat="1">
      <c r="B687" s="30"/>
      <c r="D687" s="132" t="s">
        <v>136</v>
      </c>
      <c r="F687" s="133" t="s">
        <v>463</v>
      </c>
      <c r="L687" s="30"/>
      <c r="M687" s="134"/>
      <c r="T687" s="51"/>
      <c r="AT687" s="18" t="s">
        <v>136</v>
      </c>
      <c r="AU687" s="18" t="s">
        <v>84</v>
      </c>
    </row>
    <row r="688" spans="2:65" s="1" customFormat="1" ht="55.5" customHeight="1">
      <c r="B688" s="119"/>
      <c r="C688" s="120" t="s">
        <v>464</v>
      </c>
      <c r="D688" s="120" t="s">
        <v>129</v>
      </c>
      <c r="E688" s="121" t="s">
        <v>465</v>
      </c>
      <c r="F688" s="122" t="s">
        <v>466</v>
      </c>
      <c r="G688" s="123" t="s">
        <v>451</v>
      </c>
      <c r="H688" s="124">
        <f>1.5*34.895</f>
        <v>52.342500000000001</v>
      </c>
      <c r="I688" s="125"/>
      <c r="J688" s="125">
        <f>ROUND(I688*H688,2)</f>
        <v>0</v>
      </c>
      <c r="K688" s="122" t="s">
        <v>133</v>
      </c>
      <c r="L688" s="30"/>
      <c r="M688" s="126" t="s">
        <v>3</v>
      </c>
      <c r="N688" s="127" t="s">
        <v>48</v>
      </c>
      <c r="O688" s="128">
        <v>0</v>
      </c>
      <c r="P688" s="128">
        <f>O688*H688</f>
        <v>0</v>
      </c>
      <c r="Q688" s="128">
        <v>0</v>
      </c>
      <c r="R688" s="128">
        <f>Q688*H688</f>
        <v>0</v>
      </c>
      <c r="S688" s="128">
        <v>0</v>
      </c>
      <c r="T688" s="129">
        <f>S688*H688</f>
        <v>0</v>
      </c>
      <c r="AR688" s="130" t="s">
        <v>134</v>
      </c>
      <c r="AT688" s="130" t="s">
        <v>129</v>
      </c>
      <c r="AU688" s="130" t="s">
        <v>84</v>
      </c>
      <c r="AY688" s="18" t="s">
        <v>126</v>
      </c>
      <c r="BE688" s="131">
        <f>IF(N688="základní",J688,0)</f>
        <v>0</v>
      </c>
      <c r="BF688" s="131">
        <f>IF(N688="snížená",J688,0)</f>
        <v>0</v>
      </c>
      <c r="BG688" s="131">
        <f>IF(N688="zákl. přenesená",J688,0)</f>
        <v>0</v>
      </c>
      <c r="BH688" s="131">
        <f>IF(N688="sníž. přenesená",J688,0)</f>
        <v>0</v>
      </c>
      <c r="BI688" s="131">
        <f>IF(N688="nulová",J688,0)</f>
        <v>0</v>
      </c>
      <c r="BJ688" s="18" t="s">
        <v>82</v>
      </c>
      <c r="BK688" s="131">
        <f>ROUND(I688*H688,2)</f>
        <v>0</v>
      </c>
      <c r="BL688" s="18" t="s">
        <v>134</v>
      </c>
      <c r="BM688" s="130" t="s">
        <v>467</v>
      </c>
    </row>
    <row r="689" spans="2:65" s="1" customFormat="1">
      <c r="B689" s="30"/>
      <c r="D689" s="132" t="s">
        <v>136</v>
      </c>
      <c r="F689" s="133" t="s">
        <v>468</v>
      </c>
      <c r="L689" s="30"/>
      <c r="M689" s="134"/>
      <c r="T689" s="51"/>
      <c r="AT689" s="18" t="s">
        <v>136</v>
      </c>
      <c r="AU689" s="18" t="s">
        <v>84</v>
      </c>
    </row>
    <row r="690" spans="2:65" s="11" customFormat="1" ht="22.9" customHeight="1">
      <c r="B690" s="108"/>
      <c r="D690" s="109" t="s">
        <v>76</v>
      </c>
      <c r="E690" s="117" t="s">
        <v>469</v>
      </c>
      <c r="F690" s="117" t="s">
        <v>470</v>
      </c>
      <c r="J690" s="118">
        <f>J691</f>
        <v>0</v>
      </c>
      <c r="L690" s="108"/>
      <c r="M690" s="112"/>
      <c r="P690" s="113">
        <f>SUM(P691:P692)</f>
        <v>144.78670499999998</v>
      </c>
      <c r="R690" s="113">
        <f>SUM(R691:R692)</f>
        <v>0</v>
      </c>
      <c r="T690" s="114">
        <f>SUM(T691:T692)</f>
        <v>0</v>
      </c>
      <c r="AR690" s="109" t="s">
        <v>82</v>
      </c>
      <c r="AT690" s="115" t="s">
        <v>76</v>
      </c>
      <c r="AU690" s="115" t="s">
        <v>82</v>
      </c>
      <c r="AY690" s="109" t="s">
        <v>126</v>
      </c>
      <c r="BK690" s="116">
        <f>SUM(BK691:BK692)</f>
        <v>0</v>
      </c>
    </row>
    <row r="691" spans="2:65" s="1" customFormat="1" ht="55.5" customHeight="1">
      <c r="B691" s="119"/>
      <c r="C691" s="120" t="s">
        <v>471</v>
      </c>
      <c r="D691" s="120" t="s">
        <v>129</v>
      </c>
      <c r="E691" s="121" t="s">
        <v>472</v>
      </c>
      <c r="F691" s="122" t="s">
        <v>473</v>
      </c>
      <c r="G691" s="123" t="s">
        <v>451</v>
      </c>
      <c r="H691" s="124">
        <f>1.5*19.579</f>
        <v>29.368500000000001</v>
      </c>
      <c r="I691" s="125"/>
      <c r="J691" s="125">
        <f>ROUND(I691*H691,2)</f>
        <v>0</v>
      </c>
      <c r="K691" s="122" t="s">
        <v>133</v>
      </c>
      <c r="L691" s="30"/>
      <c r="M691" s="126" t="s">
        <v>3</v>
      </c>
      <c r="N691" s="127" t="s">
        <v>48</v>
      </c>
      <c r="O691" s="128">
        <v>4.93</v>
      </c>
      <c r="P691" s="128">
        <f>O691*H691</f>
        <v>144.78670499999998</v>
      </c>
      <c r="Q691" s="128">
        <v>0</v>
      </c>
      <c r="R691" s="128">
        <f>Q691*H691</f>
        <v>0</v>
      </c>
      <c r="S691" s="128">
        <v>0</v>
      </c>
      <c r="T691" s="129">
        <f>S691*H691</f>
        <v>0</v>
      </c>
      <c r="AR691" s="130" t="s">
        <v>134</v>
      </c>
      <c r="AT691" s="130" t="s">
        <v>129</v>
      </c>
      <c r="AU691" s="130" t="s">
        <v>84</v>
      </c>
      <c r="AY691" s="18" t="s">
        <v>126</v>
      </c>
      <c r="BE691" s="131">
        <f>IF(N691="základní",J691,0)</f>
        <v>0</v>
      </c>
      <c r="BF691" s="131">
        <f>IF(N691="snížená",J691,0)</f>
        <v>0</v>
      </c>
      <c r="BG691" s="131">
        <f>IF(N691="zákl. přenesená",J691,0)</f>
        <v>0</v>
      </c>
      <c r="BH691" s="131">
        <f>IF(N691="sníž. přenesená",J691,0)</f>
        <v>0</v>
      </c>
      <c r="BI691" s="131">
        <f>IF(N691="nulová",J691,0)</f>
        <v>0</v>
      </c>
      <c r="BJ691" s="18" t="s">
        <v>82</v>
      </c>
      <c r="BK691" s="131">
        <f>ROUND(I691*H691,2)</f>
        <v>0</v>
      </c>
      <c r="BL691" s="18" t="s">
        <v>134</v>
      </c>
      <c r="BM691" s="130" t="s">
        <v>474</v>
      </c>
    </row>
    <row r="692" spans="2:65" s="1" customFormat="1">
      <c r="B692" s="30"/>
      <c r="D692" s="132" t="s">
        <v>136</v>
      </c>
      <c r="F692" s="133" t="s">
        <v>475</v>
      </c>
      <c r="L692" s="30"/>
      <c r="M692" s="134"/>
      <c r="T692" s="51"/>
      <c r="AT692" s="18" t="s">
        <v>136</v>
      </c>
      <c r="AU692" s="18" t="s">
        <v>84</v>
      </c>
    </row>
    <row r="693" spans="2:65" s="11" customFormat="1" ht="25.9" customHeight="1">
      <c r="B693" s="108"/>
      <c r="D693" s="109" t="s">
        <v>76</v>
      </c>
      <c r="E693" s="110" t="s">
        <v>476</v>
      </c>
      <c r="F693" s="110" t="s">
        <v>477</v>
      </c>
      <c r="J693" s="268">
        <f>J694+J752+J770+J782+J789+J796+J828+J907+J1104+J1108</f>
        <v>0</v>
      </c>
      <c r="L693" s="108"/>
      <c r="M693" s="112"/>
      <c r="P693" s="113" t="e">
        <f>#REF!+P694+P752+P770+P782+P789+P796+P828+P907+P1104+P1108</f>
        <v>#REF!</v>
      </c>
      <c r="R693" s="113" t="e">
        <f>#REF!+R694+R752+R770+R782+R789+R796+R828+R907+R1104+R1108</f>
        <v>#REF!</v>
      </c>
      <c r="T693" s="114" t="e">
        <f>#REF!+T694+T752+T770+T782+T789+T796+T828+T907+T1104+T1108</f>
        <v>#REF!</v>
      </c>
      <c r="AR693" s="109" t="s">
        <v>84</v>
      </c>
      <c r="AT693" s="115" t="s">
        <v>76</v>
      </c>
      <c r="AU693" s="115" t="s">
        <v>77</v>
      </c>
      <c r="AY693" s="109" t="s">
        <v>126</v>
      </c>
      <c r="BK693" s="116" t="e">
        <f>#REF!+BK694+BK752+BK770+BK782+BK789+BK796+BK828+BK907+BK1104+BK1108</f>
        <v>#REF!</v>
      </c>
    </row>
    <row r="694" spans="2:65" s="11" customFormat="1" ht="22.9" customHeight="1">
      <c r="B694" s="108"/>
      <c r="D694" s="109" t="s">
        <v>76</v>
      </c>
      <c r="E694" s="117" t="s">
        <v>479</v>
      </c>
      <c r="F694" s="117" t="s">
        <v>480</v>
      </c>
      <c r="J694" s="118">
        <f>SUM(J695:J750)</f>
        <v>0</v>
      </c>
      <c r="L694" s="108"/>
      <c r="M694" s="112"/>
      <c r="P694" s="113">
        <f>SUM(P695:P751)</f>
        <v>45.591163999999992</v>
      </c>
      <c r="R694" s="113">
        <f>SUM(R695:R751)</f>
        <v>0</v>
      </c>
      <c r="T694" s="114">
        <f>SUM(T695:T751)</f>
        <v>0.83691000000000004</v>
      </c>
      <c r="AR694" s="109" t="s">
        <v>84</v>
      </c>
      <c r="AT694" s="115" t="s">
        <v>76</v>
      </c>
      <c r="AU694" s="115" t="s">
        <v>82</v>
      </c>
      <c r="AY694" s="109" t="s">
        <v>126</v>
      </c>
      <c r="BK694" s="116">
        <f>SUM(BK695:BK751)</f>
        <v>0</v>
      </c>
    </row>
    <row r="695" spans="2:65" s="1" customFormat="1" ht="24.2" customHeight="1">
      <c r="B695" s="119"/>
      <c r="C695" s="120" t="s">
        <v>481</v>
      </c>
      <c r="D695" s="120" t="s">
        <v>129</v>
      </c>
      <c r="E695" s="121" t="s">
        <v>482</v>
      </c>
      <c r="F695" s="122" t="s">
        <v>483</v>
      </c>
      <c r="G695" s="123" t="s">
        <v>478</v>
      </c>
      <c r="H695" s="124">
        <v>10</v>
      </c>
      <c r="I695" s="125"/>
      <c r="J695" s="125">
        <f>ROUND(I695*H695,2)</f>
        <v>0</v>
      </c>
      <c r="K695" s="122" t="s">
        <v>133</v>
      </c>
      <c r="L695" s="30"/>
      <c r="M695" s="126" t="s">
        <v>3</v>
      </c>
      <c r="N695" s="127" t="s">
        <v>48</v>
      </c>
      <c r="O695" s="128">
        <v>0.54800000000000004</v>
      </c>
      <c r="P695" s="128">
        <f>O695*H695</f>
        <v>5.48</v>
      </c>
      <c r="Q695" s="128">
        <v>0</v>
      </c>
      <c r="R695" s="128">
        <f>Q695*H695</f>
        <v>0</v>
      </c>
      <c r="S695" s="128">
        <v>1.933E-2</v>
      </c>
      <c r="T695" s="129">
        <f>S695*H695</f>
        <v>0.1933</v>
      </c>
      <c r="AR695" s="130" t="s">
        <v>278</v>
      </c>
      <c r="AT695" s="130" t="s">
        <v>129</v>
      </c>
      <c r="AU695" s="130" t="s">
        <v>84</v>
      </c>
      <c r="AY695" s="18" t="s">
        <v>126</v>
      </c>
      <c r="BE695" s="131">
        <f>IF(N695="základní",J695,0)</f>
        <v>0</v>
      </c>
      <c r="BF695" s="131">
        <f>IF(N695="snížená",J695,0)</f>
        <v>0</v>
      </c>
      <c r="BG695" s="131">
        <f>IF(N695="zákl. přenesená",J695,0)</f>
        <v>0</v>
      </c>
      <c r="BH695" s="131">
        <f>IF(N695="sníž. přenesená",J695,0)</f>
        <v>0</v>
      </c>
      <c r="BI695" s="131">
        <f>IF(N695="nulová",J695,0)</f>
        <v>0</v>
      </c>
      <c r="BJ695" s="18" t="s">
        <v>82</v>
      </c>
      <c r="BK695" s="131">
        <f>ROUND(I695*H695,2)</f>
        <v>0</v>
      </c>
      <c r="BL695" s="18" t="s">
        <v>278</v>
      </c>
      <c r="BM695" s="130" t="s">
        <v>484</v>
      </c>
    </row>
    <row r="696" spans="2:65" s="1" customFormat="1" hidden="1" outlineLevel="1">
      <c r="B696" s="30"/>
      <c r="D696" s="132" t="s">
        <v>136</v>
      </c>
      <c r="F696" s="133" t="s">
        <v>485</v>
      </c>
      <c r="L696" s="30"/>
      <c r="M696" s="134"/>
      <c r="T696" s="51"/>
      <c r="AT696" s="18" t="s">
        <v>136</v>
      </c>
      <c r="AU696" s="18" t="s">
        <v>84</v>
      </c>
    </row>
    <row r="697" spans="2:65" s="12" customFormat="1" hidden="1" outlineLevel="1">
      <c r="B697" s="135"/>
      <c r="D697" s="136" t="s">
        <v>138</v>
      </c>
      <c r="E697" s="137" t="s">
        <v>3</v>
      </c>
      <c r="F697" s="138" t="s">
        <v>139</v>
      </c>
      <c r="H697" s="137" t="s">
        <v>3</v>
      </c>
      <c r="L697" s="135"/>
      <c r="M697" s="139"/>
      <c r="T697" s="140"/>
      <c r="AT697" s="137" t="s">
        <v>138</v>
      </c>
      <c r="AU697" s="137" t="s">
        <v>84</v>
      </c>
      <c r="AV697" s="12" t="s">
        <v>82</v>
      </c>
      <c r="AW697" s="12" t="s">
        <v>36</v>
      </c>
      <c r="AX697" s="12" t="s">
        <v>77</v>
      </c>
      <c r="AY697" s="137" t="s">
        <v>126</v>
      </c>
    </row>
    <row r="698" spans="2:65" s="12" customFormat="1" hidden="1" outlineLevel="1">
      <c r="B698" s="135"/>
      <c r="D698" s="136" t="s">
        <v>138</v>
      </c>
      <c r="E698" s="137" t="s">
        <v>3</v>
      </c>
      <c r="F698" s="138" t="s">
        <v>140</v>
      </c>
      <c r="H698" s="137" t="s">
        <v>3</v>
      </c>
      <c r="L698" s="135"/>
      <c r="M698" s="139"/>
      <c r="T698" s="140"/>
      <c r="AT698" s="137" t="s">
        <v>138</v>
      </c>
      <c r="AU698" s="137" t="s">
        <v>84</v>
      </c>
      <c r="AV698" s="12" t="s">
        <v>82</v>
      </c>
      <c r="AW698" s="12" t="s">
        <v>36</v>
      </c>
      <c r="AX698" s="12" t="s">
        <v>77</v>
      </c>
      <c r="AY698" s="137" t="s">
        <v>126</v>
      </c>
    </row>
    <row r="699" spans="2:65" s="13" customFormat="1" hidden="1" outlineLevel="1">
      <c r="B699" s="141"/>
      <c r="D699" s="136" t="s">
        <v>138</v>
      </c>
      <c r="E699" s="142" t="s">
        <v>3</v>
      </c>
      <c r="F699" s="143" t="s">
        <v>486</v>
      </c>
      <c r="H699" s="144">
        <v>2</v>
      </c>
      <c r="L699" s="141"/>
      <c r="M699" s="145"/>
      <c r="T699" s="146"/>
      <c r="AT699" s="142" t="s">
        <v>138</v>
      </c>
      <c r="AU699" s="142" t="s">
        <v>84</v>
      </c>
      <c r="AV699" s="13" t="s">
        <v>84</v>
      </c>
      <c r="AW699" s="13" t="s">
        <v>36</v>
      </c>
      <c r="AX699" s="13" t="s">
        <v>77</v>
      </c>
      <c r="AY699" s="142" t="s">
        <v>126</v>
      </c>
    </row>
    <row r="700" spans="2:65" s="12" customFormat="1" hidden="1" outlineLevel="1">
      <c r="B700" s="135"/>
      <c r="D700" s="136" t="s">
        <v>138</v>
      </c>
      <c r="E700" s="137" t="s">
        <v>3</v>
      </c>
      <c r="F700" s="138" t="s">
        <v>154</v>
      </c>
      <c r="H700" s="137" t="s">
        <v>3</v>
      </c>
      <c r="L700" s="135"/>
      <c r="M700" s="139"/>
      <c r="T700" s="140"/>
      <c r="AT700" s="137" t="s">
        <v>138</v>
      </c>
      <c r="AU700" s="137" t="s">
        <v>84</v>
      </c>
      <c r="AV700" s="12" t="s">
        <v>82</v>
      </c>
      <c r="AW700" s="12" t="s">
        <v>36</v>
      </c>
      <c r="AX700" s="12" t="s">
        <v>77</v>
      </c>
      <c r="AY700" s="137" t="s">
        <v>126</v>
      </c>
    </row>
    <row r="701" spans="2:65" s="13" customFormat="1" hidden="1" outlineLevel="1">
      <c r="B701" s="141"/>
      <c r="D701" s="136" t="s">
        <v>138</v>
      </c>
      <c r="E701" s="142" t="s">
        <v>3</v>
      </c>
      <c r="F701" s="143" t="s">
        <v>487</v>
      </c>
      <c r="H701" s="144">
        <v>3</v>
      </c>
      <c r="L701" s="141"/>
      <c r="M701" s="145"/>
      <c r="T701" s="146"/>
      <c r="AT701" s="142" t="s">
        <v>138</v>
      </c>
      <c r="AU701" s="142" t="s">
        <v>84</v>
      </c>
      <c r="AV701" s="13" t="s">
        <v>84</v>
      </c>
      <c r="AW701" s="13" t="s">
        <v>36</v>
      </c>
      <c r="AX701" s="13" t="s">
        <v>77</v>
      </c>
      <c r="AY701" s="142" t="s">
        <v>126</v>
      </c>
    </row>
    <row r="702" spans="2:65" s="12" customFormat="1" hidden="1" outlineLevel="1">
      <c r="B702" s="135"/>
      <c r="D702" s="136" t="s">
        <v>138</v>
      </c>
      <c r="E702" s="137" t="s">
        <v>3</v>
      </c>
      <c r="F702" s="138" t="s">
        <v>141</v>
      </c>
      <c r="H702" s="137" t="s">
        <v>3</v>
      </c>
      <c r="L702" s="135"/>
      <c r="M702" s="139"/>
      <c r="T702" s="140"/>
      <c r="AT702" s="137" t="s">
        <v>138</v>
      </c>
      <c r="AU702" s="137" t="s">
        <v>84</v>
      </c>
      <c r="AV702" s="12" t="s">
        <v>82</v>
      </c>
      <c r="AW702" s="12" t="s">
        <v>36</v>
      </c>
      <c r="AX702" s="12" t="s">
        <v>77</v>
      </c>
      <c r="AY702" s="137" t="s">
        <v>126</v>
      </c>
    </row>
    <row r="703" spans="2:65" s="13" customFormat="1" hidden="1" outlineLevel="1">
      <c r="B703" s="141"/>
      <c r="D703" s="136" t="s">
        <v>138</v>
      </c>
      <c r="E703" s="142" t="s">
        <v>3</v>
      </c>
      <c r="F703" s="143" t="s">
        <v>488</v>
      </c>
      <c r="H703" s="144">
        <v>3</v>
      </c>
      <c r="L703" s="141"/>
      <c r="M703" s="145"/>
      <c r="T703" s="146"/>
      <c r="AT703" s="142" t="s">
        <v>138</v>
      </c>
      <c r="AU703" s="142" t="s">
        <v>84</v>
      </c>
      <c r="AV703" s="13" t="s">
        <v>84</v>
      </c>
      <c r="AW703" s="13" t="s">
        <v>36</v>
      </c>
      <c r="AX703" s="13" t="s">
        <v>77</v>
      </c>
      <c r="AY703" s="142" t="s">
        <v>126</v>
      </c>
    </row>
    <row r="704" spans="2:65" s="12" customFormat="1" hidden="1" outlineLevel="1">
      <c r="B704" s="135"/>
      <c r="D704" s="136" t="s">
        <v>138</v>
      </c>
      <c r="E704" s="137" t="s">
        <v>3</v>
      </c>
      <c r="F704" s="138" t="s">
        <v>158</v>
      </c>
      <c r="H704" s="137" t="s">
        <v>3</v>
      </c>
      <c r="L704" s="135"/>
      <c r="M704" s="139"/>
      <c r="T704" s="140"/>
      <c r="AT704" s="137" t="s">
        <v>138</v>
      </c>
      <c r="AU704" s="137" t="s">
        <v>84</v>
      </c>
      <c r="AV704" s="12" t="s">
        <v>82</v>
      </c>
      <c r="AW704" s="12" t="s">
        <v>36</v>
      </c>
      <c r="AX704" s="12" t="s">
        <v>77</v>
      </c>
      <c r="AY704" s="137" t="s">
        <v>126</v>
      </c>
    </row>
    <row r="705" spans="2:65" s="13" customFormat="1" hidden="1" outlineLevel="1">
      <c r="B705" s="141"/>
      <c r="D705" s="136" t="s">
        <v>138</v>
      </c>
      <c r="E705" s="142" t="s">
        <v>3</v>
      </c>
      <c r="F705" s="143" t="s">
        <v>489</v>
      </c>
      <c r="H705" s="144">
        <v>2</v>
      </c>
      <c r="L705" s="141"/>
      <c r="M705" s="145"/>
      <c r="T705" s="146"/>
      <c r="AT705" s="142" t="s">
        <v>138</v>
      </c>
      <c r="AU705" s="142" t="s">
        <v>84</v>
      </c>
      <c r="AV705" s="13" t="s">
        <v>84</v>
      </c>
      <c r="AW705" s="13" t="s">
        <v>36</v>
      </c>
      <c r="AX705" s="13" t="s">
        <v>77</v>
      </c>
      <c r="AY705" s="142" t="s">
        <v>126</v>
      </c>
    </row>
    <row r="706" spans="2:65" s="14" customFormat="1" hidden="1" outlineLevel="1">
      <c r="B706" s="147"/>
      <c r="D706" s="136" t="s">
        <v>138</v>
      </c>
      <c r="E706" s="148" t="s">
        <v>3</v>
      </c>
      <c r="F706" s="149" t="s">
        <v>143</v>
      </c>
      <c r="H706" s="150">
        <v>10</v>
      </c>
      <c r="L706" s="147"/>
      <c r="M706" s="151"/>
      <c r="T706" s="152"/>
      <c r="AT706" s="148" t="s">
        <v>138</v>
      </c>
      <c r="AU706" s="148" t="s">
        <v>84</v>
      </c>
      <c r="AV706" s="14" t="s">
        <v>134</v>
      </c>
      <c r="AW706" s="14" t="s">
        <v>36</v>
      </c>
      <c r="AX706" s="14" t="s">
        <v>82</v>
      </c>
      <c r="AY706" s="148" t="s">
        <v>126</v>
      </c>
    </row>
    <row r="707" spans="2:65" s="1" customFormat="1" ht="21.75" customHeight="1" collapsed="1">
      <c r="B707" s="119"/>
      <c r="C707" s="120" t="s">
        <v>490</v>
      </c>
      <c r="D707" s="120" t="s">
        <v>129</v>
      </c>
      <c r="E707" s="121" t="s">
        <v>491</v>
      </c>
      <c r="F707" s="122" t="s">
        <v>492</v>
      </c>
      <c r="G707" s="123" t="s">
        <v>478</v>
      </c>
      <c r="H707" s="124">
        <v>11</v>
      </c>
      <c r="I707" s="125"/>
      <c r="J707" s="125">
        <f>ROUND(I707*H707,2)</f>
        <v>0</v>
      </c>
      <c r="K707" s="122" t="s">
        <v>133</v>
      </c>
      <c r="L707" s="30"/>
      <c r="M707" s="126" t="s">
        <v>3</v>
      </c>
      <c r="N707" s="127" t="s">
        <v>48</v>
      </c>
      <c r="O707" s="128">
        <v>0.36199999999999999</v>
      </c>
      <c r="P707" s="128">
        <f>O707*H707</f>
        <v>3.9819999999999998</v>
      </c>
      <c r="Q707" s="128">
        <v>0</v>
      </c>
      <c r="R707" s="128">
        <f>Q707*H707</f>
        <v>0</v>
      </c>
      <c r="S707" s="128">
        <v>1.9460000000000002E-2</v>
      </c>
      <c r="T707" s="129">
        <f>S707*H707</f>
        <v>0.21406000000000003</v>
      </c>
      <c r="AR707" s="130" t="s">
        <v>278</v>
      </c>
      <c r="AT707" s="130" t="s">
        <v>129</v>
      </c>
      <c r="AU707" s="130" t="s">
        <v>84</v>
      </c>
      <c r="AY707" s="18" t="s">
        <v>126</v>
      </c>
      <c r="BE707" s="131">
        <f>IF(N707="základní",J707,0)</f>
        <v>0</v>
      </c>
      <c r="BF707" s="131">
        <f>IF(N707="snížená",J707,0)</f>
        <v>0</v>
      </c>
      <c r="BG707" s="131">
        <f>IF(N707="zákl. přenesená",J707,0)</f>
        <v>0</v>
      </c>
      <c r="BH707" s="131">
        <f>IF(N707="sníž. přenesená",J707,0)</f>
        <v>0</v>
      </c>
      <c r="BI707" s="131">
        <f>IF(N707="nulová",J707,0)</f>
        <v>0</v>
      </c>
      <c r="BJ707" s="18" t="s">
        <v>82</v>
      </c>
      <c r="BK707" s="131">
        <f>ROUND(I707*H707,2)</f>
        <v>0</v>
      </c>
      <c r="BL707" s="18" t="s">
        <v>278</v>
      </c>
      <c r="BM707" s="130" t="s">
        <v>493</v>
      </c>
    </row>
    <row r="708" spans="2:65" s="1" customFormat="1" hidden="1" outlineLevel="1">
      <c r="B708" s="30"/>
      <c r="D708" s="132" t="s">
        <v>136</v>
      </c>
      <c r="F708" s="133" t="s">
        <v>494</v>
      </c>
      <c r="L708" s="30"/>
      <c r="M708" s="134"/>
      <c r="T708" s="51"/>
      <c r="AT708" s="18" t="s">
        <v>136</v>
      </c>
      <c r="AU708" s="18" t="s">
        <v>84</v>
      </c>
    </row>
    <row r="709" spans="2:65" s="12" customFormat="1" hidden="1" outlineLevel="1">
      <c r="B709" s="135"/>
      <c r="D709" s="136" t="s">
        <v>138</v>
      </c>
      <c r="E709" s="137" t="s">
        <v>3</v>
      </c>
      <c r="F709" s="138" t="s">
        <v>139</v>
      </c>
      <c r="H709" s="137" t="s">
        <v>3</v>
      </c>
      <c r="L709" s="135"/>
      <c r="M709" s="139"/>
      <c r="T709" s="140"/>
      <c r="AT709" s="137" t="s">
        <v>138</v>
      </c>
      <c r="AU709" s="137" t="s">
        <v>84</v>
      </c>
      <c r="AV709" s="12" t="s">
        <v>82</v>
      </c>
      <c r="AW709" s="12" t="s">
        <v>36</v>
      </c>
      <c r="AX709" s="12" t="s">
        <v>77</v>
      </c>
      <c r="AY709" s="137" t="s">
        <v>126</v>
      </c>
    </row>
    <row r="710" spans="2:65" s="12" customFormat="1" hidden="1" outlineLevel="1">
      <c r="B710" s="135"/>
      <c r="D710" s="136" t="s">
        <v>138</v>
      </c>
      <c r="E710" s="137" t="s">
        <v>3</v>
      </c>
      <c r="F710" s="138" t="s">
        <v>140</v>
      </c>
      <c r="H710" s="137" t="s">
        <v>3</v>
      </c>
      <c r="L710" s="135"/>
      <c r="M710" s="139"/>
      <c r="T710" s="140"/>
      <c r="AT710" s="137" t="s">
        <v>138</v>
      </c>
      <c r="AU710" s="137" t="s">
        <v>84</v>
      </c>
      <c r="AV710" s="12" t="s">
        <v>82</v>
      </c>
      <c r="AW710" s="12" t="s">
        <v>36</v>
      </c>
      <c r="AX710" s="12" t="s">
        <v>77</v>
      </c>
      <c r="AY710" s="137" t="s">
        <v>126</v>
      </c>
    </row>
    <row r="711" spans="2:65" s="13" customFormat="1" hidden="1" outlineLevel="1">
      <c r="B711" s="141"/>
      <c r="D711" s="136" t="s">
        <v>138</v>
      </c>
      <c r="E711" s="142" t="s">
        <v>3</v>
      </c>
      <c r="F711" s="143" t="s">
        <v>495</v>
      </c>
      <c r="H711" s="144">
        <v>3</v>
      </c>
      <c r="L711" s="141"/>
      <c r="M711" s="145"/>
      <c r="T711" s="146"/>
      <c r="AT711" s="142" t="s">
        <v>138</v>
      </c>
      <c r="AU711" s="142" t="s">
        <v>84</v>
      </c>
      <c r="AV711" s="13" t="s">
        <v>84</v>
      </c>
      <c r="AW711" s="13" t="s">
        <v>36</v>
      </c>
      <c r="AX711" s="13" t="s">
        <v>77</v>
      </c>
      <c r="AY711" s="142" t="s">
        <v>126</v>
      </c>
    </row>
    <row r="712" spans="2:65" s="13" customFormat="1" hidden="1" outlineLevel="1">
      <c r="B712" s="141"/>
      <c r="D712" s="136" t="s">
        <v>138</v>
      </c>
      <c r="E712" s="142" t="s">
        <v>3</v>
      </c>
      <c r="F712" s="143" t="s">
        <v>496</v>
      </c>
      <c r="H712" s="144">
        <v>3</v>
      </c>
      <c r="L712" s="141"/>
      <c r="M712" s="145"/>
      <c r="T712" s="146"/>
      <c r="AT712" s="142" t="s">
        <v>138</v>
      </c>
      <c r="AU712" s="142" t="s">
        <v>84</v>
      </c>
      <c r="AV712" s="13" t="s">
        <v>84</v>
      </c>
      <c r="AW712" s="13" t="s">
        <v>36</v>
      </c>
      <c r="AX712" s="13" t="s">
        <v>77</v>
      </c>
      <c r="AY712" s="142" t="s">
        <v>126</v>
      </c>
    </row>
    <row r="713" spans="2:65" s="12" customFormat="1" hidden="1" outlineLevel="1">
      <c r="B713" s="135"/>
      <c r="D713" s="136" t="s">
        <v>138</v>
      </c>
      <c r="E713" s="137" t="s">
        <v>3</v>
      </c>
      <c r="F713" s="138" t="s">
        <v>154</v>
      </c>
      <c r="H713" s="137" t="s">
        <v>3</v>
      </c>
      <c r="L713" s="135"/>
      <c r="M713" s="139"/>
      <c r="T713" s="140"/>
      <c r="AT713" s="137" t="s">
        <v>138</v>
      </c>
      <c r="AU713" s="137" t="s">
        <v>84</v>
      </c>
      <c r="AV713" s="12" t="s">
        <v>82</v>
      </c>
      <c r="AW713" s="12" t="s">
        <v>36</v>
      </c>
      <c r="AX713" s="12" t="s">
        <v>77</v>
      </c>
      <c r="AY713" s="137" t="s">
        <v>126</v>
      </c>
    </row>
    <row r="714" spans="2:65" s="13" customFormat="1" hidden="1" outlineLevel="1">
      <c r="B714" s="141"/>
      <c r="D714" s="136" t="s">
        <v>138</v>
      </c>
      <c r="E714" s="142" t="s">
        <v>3</v>
      </c>
      <c r="F714" s="143" t="s">
        <v>497</v>
      </c>
      <c r="H714" s="144">
        <v>2</v>
      </c>
      <c r="L714" s="141"/>
      <c r="M714" s="145"/>
      <c r="T714" s="146"/>
      <c r="AT714" s="142" t="s">
        <v>138</v>
      </c>
      <c r="AU714" s="142" t="s">
        <v>84</v>
      </c>
      <c r="AV714" s="13" t="s">
        <v>84</v>
      </c>
      <c r="AW714" s="13" t="s">
        <v>36</v>
      </c>
      <c r="AX714" s="13" t="s">
        <v>77</v>
      </c>
      <c r="AY714" s="142" t="s">
        <v>126</v>
      </c>
    </row>
    <row r="715" spans="2:65" s="12" customFormat="1" hidden="1" outlineLevel="1">
      <c r="B715" s="135"/>
      <c r="D715" s="136" t="s">
        <v>138</v>
      </c>
      <c r="E715" s="137" t="s">
        <v>3</v>
      </c>
      <c r="F715" s="138" t="s">
        <v>141</v>
      </c>
      <c r="H715" s="137" t="s">
        <v>3</v>
      </c>
      <c r="L715" s="135"/>
      <c r="M715" s="139"/>
      <c r="T715" s="140"/>
      <c r="AT715" s="137" t="s">
        <v>138</v>
      </c>
      <c r="AU715" s="137" t="s">
        <v>84</v>
      </c>
      <c r="AV715" s="12" t="s">
        <v>82</v>
      </c>
      <c r="AW715" s="12" t="s">
        <v>36</v>
      </c>
      <c r="AX715" s="12" t="s">
        <v>77</v>
      </c>
      <c r="AY715" s="137" t="s">
        <v>126</v>
      </c>
    </row>
    <row r="716" spans="2:65" s="13" customFormat="1" hidden="1" outlineLevel="1">
      <c r="B716" s="141"/>
      <c r="D716" s="136" t="s">
        <v>138</v>
      </c>
      <c r="E716" s="142" t="s">
        <v>3</v>
      </c>
      <c r="F716" s="143" t="s">
        <v>498</v>
      </c>
      <c r="H716" s="144">
        <v>2</v>
      </c>
      <c r="L716" s="141"/>
      <c r="M716" s="145"/>
      <c r="T716" s="146"/>
      <c r="AT716" s="142" t="s">
        <v>138</v>
      </c>
      <c r="AU716" s="142" t="s">
        <v>84</v>
      </c>
      <c r="AV716" s="13" t="s">
        <v>84</v>
      </c>
      <c r="AW716" s="13" t="s">
        <v>36</v>
      </c>
      <c r="AX716" s="13" t="s">
        <v>77</v>
      </c>
      <c r="AY716" s="142" t="s">
        <v>126</v>
      </c>
    </row>
    <row r="717" spans="2:65" s="12" customFormat="1" hidden="1" outlineLevel="1">
      <c r="B717" s="135"/>
      <c r="D717" s="136" t="s">
        <v>138</v>
      </c>
      <c r="E717" s="137" t="s">
        <v>3</v>
      </c>
      <c r="F717" s="138" t="s">
        <v>158</v>
      </c>
      <c r="H717" s="137" t="s">
        <v>3</v>
      </c>
      <c r="L717" s="135"/>
      <c r="M717" s="139"/>
      <c r="T717" s="140"/>
      <c r="AT717" s="137" t="s">
        <v>138</v>
      </c>
      <c r="AU717" s="137" t="s">
        <v>84</v>
      </c>
      <c r="AV717" s="12" t="s">
        <v>82</v>
      </c>
      <c r="AW717" s="12" t="s">
        <v>36</v>
      </c>
      <c r="AX717" s="12" t="s">
        <v>77</v>
      </c>
      <c r="AY717" s="137" t="s">
        <v>126</v>
      </c>
    </row>
    <row r="718" spans="2:65" s="13" customFormat="1" hidden="1" outlineLevel="1">
      <c r="B718" s="141"/>
      <c r="D718" s="136" t="s">
        <v>138</v>
      </c>
      <c r="E718" s="142" t="s">
        <v>3</v>
      </c>
      <c r="F718" s="143" t="s">
        <v>499</v>
      </c>
      <c r="H718" s="144">
        <v>1</v>
      </c>
      <c r="L718" s="141"/>
      <c r="M718" s="145"/>
      <c r="T718" s="146"/>
      <c r="AT718" s="142" t="s">
        <v>138</v>
      </c>
      <c r="AU718" s="142" t="s">
        <v>84</v>
      </c>
      <c r="AV718" s="13" t="s">
        <v>84</v>
      </c>
      <c r="AW718" s="13" t="s">
        <v>36</v>
      </c>
      <c r="AX718" s="13" t="s">
        <v>77</v>
      </c>
      <c r="AY718" s="142" t="s">
        <v>126</v>
      </c>
    </row>
    <row r="719" spans="2:65" s="14" customFormat="1" hidden="1" outlineLevel="1">
      <c r="B719" s="147"/>
      <c r="D719" s="136" t="s">
        <v>138</v>
      </c>
      <c r="E719" s="148" t="s">
        <v>3</v>
      </c>
      <c r="F719" s="149" t="s">
        <v>143</v>
      </c>
      <c r="H719" s="150">
        <v>11</v>
      </c>
      <c r="L719" s="147"/>
      <c r="M719" s="151"/>
      <c r="T719" s="152"/>
      <c r="AT719" s="148" t="s">
        <v>138</v>
      </c>
      <c r="AU719" s="148" t="s">
        <v>84</v>
      </c>
      <c r="AV719" s="14" t="s">
        <v>134</v>
      </c>
      <c r="AW719" s="14" t="s">
        <v>36</v>
      </c>
      <c r="AX719" s="14" t="s">
        <v>82</v>
      </c>
      <c r="AY719" s="148" t="s">
        <v>126</v>
      </c>
    </row>
    <row r="720" spans="2:65" s="1" customFormat="1" ht="24.2" customHeight="1" collapsed="1">
      <c r="B720" s="119"/>
      <c r="C720" s="120" t="s">
        <v>500</v>
      </c>
      <c r="D720" s="120" t="s">
        <v>129</v>
      </c>
      <c r="E720" s="121" t="s">
        <v>501</v>
      </c>
      <c r="F720" s="122" t="s">
        <v>502</v>
      </c>
      <c r="G720" s="123" t="s">
        <v>478</v>
      </c>
      <c r="H720" s="124">
        <v>15</v>
      </c>
      <c r="I720" s="125"/>
      <c r="J720" s="125">
        <f>ROUND(I720*H720,2)</f>
        <v>0</v>
      </c>
      <c r="K720" s="122" t="s">
        <v>133</v>
      </c>
      <c r="L720" s="30"/>
      <c r="M720" s="126" t="s">
        <v>3</v>
      </c>
      <c r="N720" s="127" t="s">
        <v>48</v>
      </c>
      <c r="O720" s="128">
        <v>0.36199999999999999</v>
      </c>
      <c r="P720" s="128">
        <f>O720*H720</f>
        <v>5.43</v>
      </c>
      <c r="Q720" s="128">
        <v>0</v>
      </c>
      <c r="R720" s="128">
        <f>Q720*H720</f>
        <v>0</v>
      </c>
      <c r="S720" s="128">
        <v>1.7069999999999998E-2</v>
      </c>
      <c r="T720" s="129">
        <f>S720*H720</f>
        <v>0.25605</v>
      </c>
      <c r="AR720" s="130" t="s">
        <v>278</v>
      </c>
      <c r="AT720" s="130" t="s">
        <v>129</v>
      </c>
      <c r="AU720" s="130" t="s">
        <v>84</v>
      </c>
      <c r="AY720" s="18" t="s">
        <v>126</v>
      </c>
      <c r="BE720" s="131">
        <f>IF(N720="základní",J720,0)</f>
        <v>0</v>
      </c>
      <c r="BF720" s="131">
        <f>IF(N720="snížená",J720,0)</f>
        <v>0</v>
      </c>
      <c r="BG720" s="131">
        <f>IF(N720="zákl. přenesená",J720,0)</f>
        <v>0</v>
      </c>
      <c r="BH720" s="131">
        <f>IF(N720="sníž. přenesená",J720,0)</f>
        <v>0</v>
      </c>
      <c r="BI720" s="131">
        <f>IF(N720="nulová",J720,0)</f>
        <v>0</v>
      </c>
      <c r="BJ720" s="18" t="s">
        <v>82</v>
      </c>
      <c r="BK720" s="131">
        <f>ROUND(I720*H720,2)</f>
        <v>0</v>
      </c>
      <c r="BL720" s="18" t="s">
        <v>278</v>
      </c>
      <c r="BM720" s="130" t="s">
        <v>503</v>
      </c>
    </row>
    <row r="721" spans="2:65" s="1" customFormat="1" hidden="1" outlineLevel="1">
      <c r="B721" s="30"/>
      <c r="D721" s="132" t="s">
        <v>136</v>
      </c>
      <c r="F721" s="133" t="s">
        <v>504</v>
      </c>
      <c r="L721" s="30"/>
      <c r="M721" s="134"/>
      <c r="T721" s="51"/>
      <c r="AT721" s="18" t="s">
        <v>136</v>
      </c>
      <c r="AU721" s="18" t="s">
        <v>84</v>
      </c>
    </row>
    <row r="722" spans="2:65" s="12" customFormat="1" hidden="1" outlineLevel="1">
      <c r="B722" s="135"/>
      <c r="D722" s="136" t="s">
        <v>138</v>
      </c>
      <c r="E722" s="137" t="s">
        <v>3</v>
      </c>
      <c r="F722" s="138" t="s">
        <v>139</v>
      </c>
      <c r="H722" s="137" t="s">
        <v>3</v>
      </c>
      <c r="L722" s="135"/>
      <c r="M722" s="139"/>
      <c r="T722" s="140"/>
      <c r="AT722" s="137" t="s">
        <v>138</v>
      </c>
      <c r="AU722" s="137" t="s">
        <v>84</v>
      </c>
      <c r="AV722" s="12" t="s">
        <v>82</v>
      </c>
      <c r="AW722" s="12" t="s">
        <v>36</v>
      </c>
      <c r="AX722" s="12" t="s">
        <v>77</v>
      </c>
      <c r="AY722" s="137" t="s">
        <v>126</v>
      </c>
    </row>
    <row r="723" spans="2:65" s="12" customFormat="1" hidden="1" outlineLevel="1">
      <c r="B723" s="135"/>
      <c r="D723" s="136" t="s">
        <v>138</v>
      </c>
      <c r="E723" s="137" t="s">
        <v>3</v>
      </c>
      <c r="F723" s="138" t="s">
        <v>140</v>
      </c>
      <c r="H723" s="137" t="s">
        <v>3</v>
      </c>
      <c r="L723" s="135"/>
      <c r="M723" s="139"/>
      <c r="T723" s="140"/>
      <c r="AT723" s="137" t="s">
        <v>138</v>
      </c>
      <c r="AU723" s="137" t="s">
        <v>84</v>
      </c>
      <c r="AV723" s="12" t="s">
        <v>82</v>
      </c>
      <c r="AW723" s="12" t="s">
        <v>36</v>
      </c>
      <c r="AX723" s="12" t="s">
        <v>77</v>
      </c>
      <c r="AY723" s="137" t="s">
        <v>126</v>
      </c>
    </row>
    <row r="724" spans="2:65" s="13" customFormat="1" hidden="1" outlineLevel="1">
      <c r="B724" s="141"/>
      <c r="D724" s="136" t="s">
        <v>138</v>
      </c>
      <c r="E724" s="142" t="s">
        <v>3</v>
      </c>
      <c r="F724" s="143" t="s">
        <v>505</v>
      </c>
      <c r="H724" s="144">
        <v>2</v>
      </c>
      <c r="L724" s="141"/>
      <c r="M724" s="145"/>
      <c r="T724" s="146"/>
      <c r="AT724" s="142" t="s">
        <v>138</v>
      </c>
      <c r="AU724" s="142" t="s">
        <v>84</v>
      </c>
      <c r="AV724" s="13" t="s">
        <v>84</v>
      </c>
      <c r="AW724" s="13" t="s">
        <v>36</v>
      </c>
      <c r="AX724" s="13" t="s">
        <v>77</v>
      </c>
      <c r="AY724" s="142" t="s">
        <v>126</v>
      </c>
    </row>
    <row r="725" spans="2:65" s="12" customFormat="1" hidden="1" outlineLevel="1">
      <c r="B725" s="135"/>
      <c r="D725" s="136" t="s">
        <v>138</v>
      </c>
      <c r="E725" s="137" t="s">
        <v>3</v>
      </c>
      <c r="F725" s="138" t="s">
        <v>154</v>
      </c>
      <c r="H725" s="137" t="s">
        <v>3</v>
      </c>
      <c r="L725" s="135"/>
      <c r="M725" s="139"/>
      <c r="T725" s="140"/>
      <c r="AT725" s="137" t="s">
        <v>138</v>
      </c>
      <c r="AU725" s="137" t="s">
        <v>84</v>
      </c>
      <c r="AV725" s="12" t="s">
        <v>82</v>
      </c>
      <c r="AW725" s="12" t="s">
        <v>36</v>
      </c>
      <c r="AX725" s="12" t="s">
        <v>77</v>
      </c>
      <c r="AY725" s="137" t="s">
        <v>126</v>
      </c>
    </row>
    <row r="726" spans="2:65" s="13" customFormat="1" hidden="1" outlineLevel="1">
      <c r="B726" s="141"/>
      <c r="D726" s="136" t="s">
        <v>138</v>
      </c>
      <c r="E726" s="142" t="s">
        <v>3</v>
      </c>
      <c r="F726" s="143" t="s">
        <v>506</v>
      </c>
      <c r="H726" s="144">
        <v>2</v>
      </c>
      <c r="L726" s="141"/>
      <c r="M726" s="145"/>
      <c r="T726" s="146"/>
      <c r="AT726" s="142" t="s">
        <v>138</v>
      </c>
      <c r="AU726" s="142" t="s">
        <v>84</v>
      </c>
      <c r="AV726" s="13" t="s">
        <v>84</v>
      </c>
      <c r="AW726" s="13" t="s">
        <v>36</v>
      </c>
      <c r="AX726" s="13" t="s">
        <v>77</v>
      </c>
      <c r="AY726" s="142" t="s">
        <v>126</v>
      </c>
    </row>
    <row r="727" spans="2:65" s="12" customFormat="1" hidden="1" outlineLevel="1">
      <c r="B727" s="135"/>
      <c r="D727" s="136" t="s">
        <v>138</v>
      </c>
      <c r="E727" s="137" t="s">
        <v>3</v>
      </c>
      <c r="F727" s="138" t="s">
        <v>141</v>
      </c>
      <c r="H727" s="137" t="s">
        <v>3</v>
      </c>
      <c r="L727" s="135"/>
      <c r="M727" s="139"/>
      <c r="T727" s="140"/>
      <c r="AT727" s="137" t="s">
        <v>138</v>
      </c>
      <c r="AU727" s="137" t="s">
        <v>84</v>
      </c>
      <c r="AV727" s="12" t="s">
        <v>82</v>
      </c>
      <c r="AW727" s="12" t="s">
        <v>36</v>
      </c>
      <c r="AX727" s="12" t="s">
        <v>77</v>
      </c>
      <c r="AY727" s="137" t="s">
        <v>126</v>
      </c>
    </row>
    <row r="728" spans="2:65" s="13" customFormat="1" hidden="1" outlineLevel="1">
      <c r="B728" s="141"/>
      <c r="D728" s="136" t="s">
        <v>138</v>
      </c>
      <c r="E728" s="142" t="s">
        <v>3</v>
      </c>
      <c r="F728" s="143" t="s">
        <v>507</v>
      </c>
      <c r="H728" s="144">
        <v>4</v>
      </c>
      <c r="L728" s="141"/>
      <c r="M728" s="145"/>
      <c r="T728" s="146"/>
      <c r="AT728" s="142" t="s">
        <v>138</v>
      </c>
      <c r="AU728" s="142" t="s">
        <v>84</v>
      </c>
      <c r="AV728" s="13" t="s">
        <v>84</v>
      </c>
      <c r="AW728" s="13" t="s">
        <v>36</v>
      </c>
      <c r="AX728" s="13" t="s">
        <v>77</v>
      </c>
      <c r="AY728" s="142" t="s">
        <v>126</v>
      </c>
    </row>
    <row r="729" spans="2:65" s="12" customFormat="1" hidden="1" outlineLevel="1">
      <c r="B729" s="135"/>
      <c r="D729" s="136" t="s">
        <v>138</v>
      </c>
      <c r="E729" s="137" t="s">
        <v>3</v>
      </c>
      <c r="F729" s="138" t="s">
        <v>142</v>
      </c>
      <c r="H729" s="137" t="s">
        <v>3</v>
      </c>
      <c r="L729" s="135"/>
      <c r="M729" s="139"/>
      <c r="T729" s="140"/>
      <c r="AT729" s="137" t="s">
        <v>138</v>
      </c>
      <c r="AU729" s="137" t="s">
        <v>84</v>
      </c>
      <c r="AV729" s="12" t="s">
        <v>82</v>
      </c>
      <c r="AW729" s="12" t="s">
        <v>36</v>
      </c>
      <c r="AX729" s="12" t="s">
        <v>77</v>
      </c>
      <c r="AY729" s="137" t="s">
        <v>126</v>
      </c>
    </row>
    <row r="730" spans="2:65" s="13" customFormat="1" hidden="1" outlineLevel="1">
      <c r="B730" s="141"/>
      <c r="D730" s="136" t="s">
        <v>138</v>
      </c>
      <c r="E730" s="142" t="s">
        <v>3</v>
      </c>
      <c r="F730" s="143" t="s">
        <v>508</v>
      </c>
      <c r="H730" s="144">
        <v>3</v>
      </c>
      <c r="L730" s="141"/>
      <c r="M730" s="145"/>
      <c r="T730" s="146"/>
      <c r="AT730" s="142" t="s">
        <v>138</v>
      </c>
      <c r="AU730" s="142" t="s">
        <v>84</v>
      </c>
      <c r="AV730" s="13" t="s">
        <v>84</v>
      </c>
      <c r="AW730" s="13" t="s">
        <v>36</v>
      </c>
      <c r="AX730" s="13" t="s">
        <v>77</v>
      </c>
      <c r="AY730" s="142" t="s">
        <v>126</v>
      </c>
    </row>
    <row r="731" spans="2:65" s="12" customFormat="1" hidden="1" outlineLevel="1">
      <c r="B731" s="135"/>
      <c r="D731" s="136" t="s">
        <v>138</v>
      </c>
      <c r="E731" s="137" t="s">
        <v>3</v>
      </c>
      <c r="F731" s="138" t="s">
        <v>158</v>
      </c>
      <c r="H731" s="137" t="s">
        <v>3</v>
      </c>
      <c r="L731" s="135"/>
      <c r="M731" s="139"/>
      <c r="T731" s="140"/>
      <c r="AT731" s="137" t="s">
        <v>138</v>
      </c>
      <c r="AU731" s="137" t="s">
        <v>84</v>
      </c>
      <c r="AV731" s="12" t="s">
        <v>82</v>
      </c>
      <c r="AW731" s="12" t="s">
        <v>36</v>
      </c>
      <c r="AX731" s="12" t="s">
        <v>77</v>
      </c>
      <c r="AY731" s="137" t="s">
        <v>126</v>
      </c>
    </row>
    <row r="732" spans="2:65" s="13" customFormat="1" hidden="1" outlineLevel="1">
      <c r="B732" s="141"/>
      <c r="D732" s="136" t="s">
        <v>138</v>
      </c>
      <c r="E732" s="142" t="s">
        <v>3</v>
      </c>
      <c r="F732" s="143" t="s">
        <v>509</v>
      </c>
      <c r="H732" s="144">
        <v>4</v>
      </c>
      <c r="L732" s="141"/>
      <c r="M732" s="145"/>
      <c r="T732" s="146"/>
      <c r="AT732" s="142" t="s">
        <v>138</v>
      </c>
      <c r="AU732" s="142" t="s">
        <v>84</v>
      </c>
      <c r="AV732" s="13" t="s">
        <v>84</v>
      </c>
      <c r="AW732" s="13" t="s">
        <v>36</v>
      </c>
      <c r="AX732" s="13" t="s">
        <v>77</v>
      </c>
      <c r="AY732" s="142" t="s">
        <v>126</v>
      </c>
    </row>
    <row r="733" spans="2:65" s="14" customFormat="1" hidden="1" outlineLevel="1">
      <c r="B733" s="147"/>
      <c r="D733" s="136" t="s">
        <v>138</v>
      </c>
      <c r="E733" s="148" t="s">
        <v>3</v>
      </c>
      <c r="F733" s="149" t="s">
        <v>143</v>
      </c>
      <c r="H733" s="150">
        <v>15</v>
      </c>
      <c r="L733" s="147"/>
      <c r="M733" s="151"/>
      <c r="T733" s="152"/>
      <c r="AT733" s="148" t="s">
        <v>138</v>
      </c>
      <c r="AU733" s="148" t="s">
        <v>84</v>
      </c>
      <c r="AV733" s="14" t="s">
        <v>134</v>
      </c>
      <c r="AW733" s="14" t="s">
        <v>36</v>
      </c>
      <c r="AX733" s="14" t="s">
        <v>82</v>
      </c>
      <c r="AY733" s="148" t="s">
        <v>126</v>
      </c>
    </row>
    <row r="734" spans="2:65" s="1" customFormat="1" ht="24.2" customHeight="1" collapsed="1">
      <c r="B734" s="119"/>
      <c r="C734" s="120" t="s">
        <v>510</v>
      </c>
      <c r="D734" s="120" t="s">
        <v>129</v>
      </c>
      <c r="E734" s="121" t="s">
        <v>511</v>
      </c>
      <c r="F734" s="122" t="s">
        <v>512</v>
      </c>
      <c r="G734" s="123" t="s">
        <v>478</v>
      </c>
      <c r="H734" s="124">
        <v>5</v>
      </c>
      <c r="I734" s="125"/>
      <c r="J734" s="125">
        <f>ROUND(I734*H734,2)</f>
        <v>0</v>
      </c>
      <c r="K734" s="122" t="s">
        <v>133</v>
      </c>
      <c r="L734" s="30"/>
      <c r="M734" s="126" t="s">
        <v>3</v>
      </c>
      <c r="N734" s="127" t="s">
        <v>48</v>
      </c>
      <c r="O734" s="128">
        <v>0.56899999999999995</v>
      </c>
      <c r="P734" s="128">
        <f>O734*H734</f>
        <v>2.8449999999999998</v>
      </c>
      <c r="Q734" s="128">
        <v>0</v>
      </c>
      <c r="R734" s="128">
        <f>Q734*H734</f>
        <v>0</v>
      </c>
      <c r="S734" s="128">
        <v>3.4700000000000002E-2</v>
      </c>
      <c r="T734" s="129">
        <f>S734*H734</f>
        <v>0.17350000000000002</v>
      </c>
      <c r="AR734" s="130" t="s">
        <v>278</v>
      </c>
      <c r="AT734" s="130" t="s">
        <v>129</v>
      </c>
      <c r="AU734" s="130" t="s">
        <v>84</v>
      </c>
      <c r="AY734" s="18" t="s">
        <v>126</v>
      </c>
      <c r="BE734" s="131">
        <f>IF(N734="základní",J734,0)</f>
        <v>0</v>
      </c>
      <c r="BF734" s="131">
        <f>IF(N734="snížená",J734,0)</f>
        <v>0</v>
      </c>
      <c r="BG734" s="131">
        <f>IF(N734="zákl. přenesená",J734,0)</f>
        <v>0</v>
      </c>
      <c r="BH734" s="131">
        <f>IF(N734="sníž. přenesená",J734,0)</f>
        <v>0</v>
      </c>
      <c r="BI734" s="131">
        <f>IF(N734="nulová",J734,0)</f>
        <v>0</v>
      </c>
      <c r="BJ734" s="18" t="s">
        <v>82</v>
      </c>
      <c r="BK734" s="131">
        <f>ROUND(I734*H734,2)</f>
        <v>0</v>
      </c>
      <c r="BL734" s="18" t="s">
        <v>278</v>
      </c>
      <c r="BM734" s="130" t="s">
        <v>513</v>
      </c>
    </row>
    <row r="735" spans="2:65" s="1" customFormat="1" hidden="1" outlineLevel="1">
      <c r="B735" s="30"/>
      <c r="D735" s="132" t="s">
        <v>136</v>
      </c>
      <c r="F735" s="133" t="s">
        <v>514</v>
      </c>
      <c r="L735" s="30"/>
      <c r="M735" s="134"/>
      <c r="T735" s="51"/>
      <c r="AT735" s="18" t="s">
        <v>136</v>
      </c>
      <c r="AU735" s="18" t="s">
        <v>84</v>
      </c>
    </row>
    <row r="736" spans="2:65" s="12" customFormat="1" hidden="1" outlineLevel="1">
      <c r="B736" s="135"/>
      <c r="D736" s="136" t="s">
        <v>138</v>
      </c>
      <c r="E736" s="137" t="s">
        <v>3</v>
      </c>
      <c r="F736" s="138" t="s">
        <v>139</v>
      </c>
      <c r="H736" s="137" t="s">
        <v>3</v>
      </c>
      <c r="L736" s="135"/>
      <c r="M736" s="139"/>
      <c r="T736" s="140"/>
      <c r="AT736" s="137" t="s">
        <v>138</v>
      </c>
      <c r="AU736" s="137" t="s">
        <v>84</v>
      </c>
      <c r="AV736" s="12" t="s">
        <v>82</v>
      </c>
      <c r="AW736" s="12" t="s">
        <v>36</v>
      </c>
      <c r="AX736" s="12" t="s">
        <v>77</v>
      </c>
      <c r="AY736" s="137" t="s">
        <v>126</v>
      </c>
    </row>
    <row r="737" spans="2:65" s="12" customFormat="1" hidden="1" outlineLevel="1">
      <c r="B737" s="135"/>
      <c r="D737" s="136" t="s">
        <v>138</v>
      </c>
      <c r="E737" s="137" t="s">
        <v>3</v>
      </c>
      <c r="F737" s="138" t="s">
        <v>140</v>
      </c>
      <c r="H737" s="137" t="s">
        <v>3</v>
      </c>
      <c r="L737" s="135"/>
      <c r="M737" s="139"/>
      <c r="T737" s="140"/>
      <c r="AT737" s="137" t="s">
        <v>138</v>
      </c>
      <c r="AU737" s="137" t="s">
        <v>84</v>
      </c>
      <c r="AV737" s="12" t="s">
        <v>82</v>
      </c>
      <c r="AW737" s="12" t="s">
        <v>36</v>
      </c>
      <c r="AX737" s="12" t="s">
        <v>77</v>
      </c>
      <c r="AY737" s="137" t="s">
        <v>126</v>
      </c>
    </row>
    <row r="738" spans="2:65" s="13" customFormat="1" hidden="1" outlineLevel="1">
      <c r="B738" s="141"/>
      <c r="D738" s="136" t="s">
        <v>138</v>
      </c>
      <c r="E738" s="142" t="s">
        <v>3</v>
      </c>
      <c r="F738" s="143" t="s">
        <v>515</v>
      </c>
      <c r="H738" s="144">
        <v>1</v>
      </c>
      <c r="L738" s="141"/>
      <c r="M738" s="145"/>
      <c r="T738" s="146"/>
      <c r="AT738" s="142" t="s">
        <v>138</v>
      </c>
      <c r="AU738" s="142" t="s">
        <v>84</v>
      </c>
      <c r="AV738" s="13" t="s">
        <v>84</v>
      </c>
      <c r="AW738" s="13" t="s">
        <v>36</v>
      </c>
      <c r="AX738" s="13" t="s">
        <v>77</v>
      </c>
      <c r="AY738" s="142" t="s">
        <v>126</v>
      </c>
    </row>
    <row r="739" spans="2:65" s="12" customFormat="1" hidden="1" outlineLevel="1">
      <c r="B739" s="135"/>
      <c r="D739" s="136" t="s">
        <v>138</v>
      </c>
      <c r="E739" s="137" t="s">
        <v>3</v>
      </c>
      <c r="F739" s="138" t="s">
        <v>154</v>
      </c>
      <c r="H739" s="137" t="s">
        <v>3</v>
      </c>
      <c r="L739" s="135"/>
      <c r="M739" s="139"/>
      <c r="T739" s="140"/>
      <c r="AT739" s="137" t="s">
        <v>138</v>
      </c>
      <c r="AU739" s="137" t="s">
        <v>84</v>
      </c>
      <c r="AV739" s="12" t="s">
        <v>82</v>
      </c>
      <c r="AW739" s="12" t="s">
        <v>36</v>
      </c>
      <c r="AX739" s="12" t="s">
        <v>77</v>
      </c>
      <c r="AY739" s="137" t="s">
        <v>126</v>
      </c>
    </row>
    <row r="740" spans="2:65" s="13" customFormat="1" hidden="1" outlineLevel="1">
      <c r="B740" s="141"/>
      <c r="D740" s="136" t="s">
        <v>138</v>
      </c>
      <c r="E740" s="142" t="s">
        <v>3</v>
      </c>
      <c r="F740" s="143" t="s">
        <v>516</v>
      </c>
      <c r="H740" s="144">
        <v>1</v>
      </c>
      <c r="L740" s="141"/>
      <c r="M740" s="145"/>
      <c r="T740" s="146"/>
      <c r="AT740" s="142" t="s">
        <v>138</v>
      </c>
      <c r="AU740" s="142" t="s">
        <v>84</v>
      </c>
      <c r="AV740" s="13" t="s">
        <v>84</v>
      </c>
      <c r="AW740" s="13" t="s">
        <v>36</v>
      </c>
      <c r="AX740" s="13" t="s">
        <v>77</v>
      </c>
      <c r="AY740" s="142" t="s">
        <v>126</v>
      </c>
    </row>
    <row r="741" spans="2:65" s="12" customFormat="1" hidden="1" outlineLevel="1">
      <c r="B741" s="135"/>
      <c r="D741" s="136" t="s">
        <v>138</v>
      </c>
      <c r="E741" s="137" t="s">
        <v>3</v>
      </c>
      <c r="F741" s="138" t="s">
        <v>141</v>
      </c>
      <c r="H741" s="137" t="s">
        <v>3</v>
      </c>
      <c r="L741" s="135"/>
      <c r="M741" s="139"/>
      <c r="T741" s="140"/>
      <c r="AT741" s="137" t="s">
        <v>138</v>
      </c>
      <c r="AU741" s="137" t="s">
        <v>84</v>
      </c>
      <c r="AV741" s="12" t="s">
        <v>82</v>
      </c>
      <c r="AW741" s="12" t="s">
        <v>36</v>
      </c>
      <c r="AX741" s="12" t="s">
        <v>77</v>
      </c>
      <c r="AY741" s="137" t="s">
        <v>126</v>
      </c>
    </row>
    <row r="742" spans="2:65" s="13" customFormat="1" hidden="1" outlineLevel="1">
      <c r="B742" s="141"/>
      <c r="D742" s="136" t="s">
        <v>138</v>
      </c>
      <c r="E742" s="142" t="s">
        <v>3</v>
      </c>
      <c r="F742" s="143" t="s">
        <v>517</v>
      </c>
      <c r="H742" s="144">
        <v>1</v>
      </c>
      <c r="L742" s="141"/>
      <c r="M742" s="145"/>
      <c r="T742" s="146"/>
      <c r="AT742" s="142" t="s">
        <v>138</v>
      </c>
      <c r="AU742" s="142" t="s">
        <v>84</v>
      </c>
      <c r="AV742" s="13" t="s">
        <v>84</v>
      </c>
      <c r="AW742" s="13" t="s">
        <v>36</v>
      </c>
      <c r="AX742" s="13" t="s">
        <v>77</v>
      </c>
      <c r="AY742" s="142" t="s">
        <v>126</v>
      </c>
    </row>
    <row r="743" spans="2:65" s="12" customFormat="1" hidden="1" outlineLevel="1">
      <c r="B743" s="135"/>
      <c r="D743" s="136" t="s">
        <v>138</v>
      </c>
      <c r="E743" s="137" t="s">
        <v>3</v>
      </c>
      <c r="F743" s="138" t="s">
        <v>142</v>
      </c>
      <c r="H743" s="137" t="s">
        <v>3</v>
      </c>
      <c r="L743" s="135"/>
      <c r="M743" s="139"/>
      <c r="T743" s="140"/>
      <c r="AT743" s="137" t="s">
        <v>138</v>
      </c>
      <c r="AU743" s="137" t="s">
        <v>84</v>
      </c>
      <c r="AV743" s="12" t="s">
        <v>82</v>
      </c>
      <c r="AW743" s="12" t="s">
        <v>36</v>
      </c>
      <c r="AX743" s="12" t="s">
        <v>77</v>
      </c>
      <c r="AY743" s="137" t="s">
        <v>126</v>
      </c>
    </row>
    <row r="744" spans="2:65" s="13" customFormat="1" hidden="1" outlineLevel="1">
      <c r="B744" s="141"/>
      <c r="D744" s="136" t="s">
        <v>138</v>
      </c>
      <c r="E744" s="142" t="s">
        <v>3</v>
      </c>
      <c r="F744" s="143" t="s">
        <v>518</v>
      </c>
      <c r="H744" s="144">
        <v>1</v>
      </c>
      <c r="L744" s="141"/>
      <c r="M744" s="145"/>
      <c r="T744" s="146"/>
      <c r="AT744" s="142" t="s">
        <v>138</v>
      </c>
      <c r="AU744" s="142" t="s">
        <v>84</v>
      </c>
      <c r="AV744" s="13" t="s">
        <v>84</v>
      </c>
      <c r="AW744" s="13" t="s">
        <v>36</v>
      </c>
      <c r="AX744" s="13" t="s">
        <v>77</v>
      </c>
      <c r="AY744" s="142" t="s">
        <v>126</v>
      </c>
    </row>
    <row r="745" spans="2:65" s="12" customFormat="1" hidden="1" outlineLevel="1">
      <c r="B745" s="135"/>
      <c r="D745" s="136" t="s">
        <v>138</v>
      </c>
      <c r="E745" s="137" t="s">
        <v>3</v>
      </c>
      <c r="F745" s="138" t="s">
        <v>158</v>
      </c>
      <c r="H745" s="137" t="s">
        <v>3</v>
      </c>
      <c r="L745" s="135"/>
      <c r="M745" s="139"/>
      <c r="T745" s="140"/>
      <c r="AT745" s="137" t="s">
        <v>138</v>
      </c>
      <c r="AU745" s="137" t="s">
        <v>84</v>
      </c>
      <c r="AV745" s="12" t="s">
        <v>82</v>
      </c>
      <c r="AW745" s="12" t="s">
        <v>36</v>
      </c>
      <c r="AX745" s="12" t="s">
        <v>77</v>
      </c>
      <c r="AY745" s="137" t="s">
        <v>126</v>
      </c>
    </row>
    <row r="746" spans="2:65" s="13" customFormat="1" hidden="1" outlineLevel="1">
      <c r="B746" s="141"/>
      <c r="D746" s="136" t="s">
        <v>138</v>
      </c>
      <c r="E746" s="142" t="s">
        <v>3</v>
      </c>
      <c r="F746" s="143" t="s">
        <v>499</v>
      </c>
      <c r="H746" s="144">
        <v>1</v>
      </c>
      <c r="L746" s="141"/>
      <c r="M746" s="145"/>
      <c r="T746" s="146"/>
      <c r="AT746" s="142" t="s">
        <v>138</v>
      </c>
      <c r="AU746" s="142" t="s">
        <v>84</v>
      </c>
      <c r="AV746" s="13" t="s">
        <v>84</v>
      </c>
      <c r="AW746" s="13" t="s">
        <v>36</v>
      </c>
      <c r="AX746" s="13" t="s">
        <v>77</v>
      </c>
      <c r="AY746" s="142" t="s">
        <v>126</v>
      </c>
    </row>
    <row r="747" spans="2:65" s="14" customFormat="1" hidden="1" outlineLevel="1">
      <c r="B747" s="147"/>
      <c r="D747" s="136" t="s">
        <v>138</v>
      </c>
      <c r="E747" s="148" t="s">
        <v>3</v>
      </c>
      <c r="F747" s="149" t="s">
        <v>143</v>
      </c>
      <c r="H747" s="150">
        <v>5</v>
      </c>
      <c r="L747" s="147"/>
      <c r="M747" s="151"/>
      <c r="T747" s="152"/>
      <c r="AT747" s="148" t="s">
        <v>138</v>
      </c>
      <c r="AU747" s="148" t="s">
        <v>84</v>
      </c>
      <c r="AV747" s="14" t="s">
        <v>134</v>
      </c>
      <c r="AW747" s="14" t="s">
        <v>36</v>
      </c>
      <c r="AX747" s="14" t="s">
        <v>82</v>
      </c>
      <c r="AY747" s="148" t="s">
        <v>126</v>
      </c>
    </row>
    <row r="748" spans="2:65" s="1" customFormat="1" ht="44.25" customHeight="1" collapsed="1">
      <c r="B748" s="119"/>
      <c r="C748" s="120" t="s">
        <v>519</v>
      </c>
      <c r="D748" s="120" t="s">
        <v>129</v>
      </c>
      <c r="E748" s="121" t="s">
        <v>1031</v>
      </c>
      <c r="F748" s="122" t="s">
        <v>1032</v>
      </c>
      <c r="G748" s="123" t="s">
        <v>478</v>
      </c>
      <c r="H748" s="124">
        <v>5</v>
      </c>
      <c r="I748" s="125"/>
      <c r="J748" s="125">
        <f>ROUND(I748*H748,2)</f>
        <v>0</v>
      </c>
      <c r="K748" s="122" t="s">
        <v>133</v>
      </c>
      <c r="L748" s="30"/>
      <c r="M748" s="126" t="s">
        <v>3</v>
      </c>
      <c r="N748" s="127" t="s">
        <v>48</v>
      </c>
      <c r="O748" s="128">
        <v>4.7720000000000002</v>
      </c>
      <c r="P748" s="128">
        <f>O748*H748</f>
        <v>23.86</v>
      </c>
      <c r="Q748" s="128">
        <v>0</v>
      </c>
      <c r="R748" s="128">
        <f>Q748*H748</f>
        <v>0</v>
      </c>
      <c r="S748" s="128">
        <v>0</v>
      </c>
      <c r="T748" s="129">
        <f>S748*H748</f>
        <v>0</v>
      </c>
      <c r="AR748" s="130" t="s">
        <v>278</v>
      </c>
      <c r="AT748" s="130" t="s">
        <v>129</v>
      </c>
      <c r="AU748" s="130" t="s">
        <v>84</v>
      </c>
      <c r="AY748" s="18" t="s">
        <v>126</v>
      </c>
      <c r="BE748" s="131">
        <f>IF(N748="základní",J748,0)</f>
        <v>0</v>
      </c>
      <c r="BF748" s="131">
        <f>IF(N748="snížená",J748,0)</f>
        <v>0</v>
      </c>
      <c r="BG748" s="131">
        <f>IF(N748="zákl. přenesená",J748,0)</f>
        <v>0</v>
      </c>
      <c r="BH748" s="131">
        <f>IF(N748="sníž. přenesená",J748,0)</f>
        <v>0</v>
      </c>
      <c r="BI748" s="131">
        <f>IF(N748="nulová",J748,0)</f>
        <v>0</v>
      </c>
      <c r="BJ748" s="18" t="s">
        <v>82</v>
      </c>
      <c r="BK748" s="131">
        <f>ROUND(I748*H748,2)</f>
        <v>0</v>
      </c>
      <c r="BL748" s="18" t="s">
        <v>278</v>
      </c>
      <c r="BM748" s="130" t="s">
        <v>522</v>
      </c>
    </row>
    <row r="749" spans="2:65" s="14" customFormat="1" outlineLevel="1">
      <c r="B749" s="147"/>
      <c r="D749" s="136"/>
      <c r="E749" s="148"/>
      <c r="F749" s="149"/>
      <c r="H749" s="150"/>
      <c r="L749" s="147"/>
      <c r="M749" s="151"/>
      <c r="T749" s="152"/>
      <c r="AT749" s="148"/>
      <c r="AU749" s="148"/>
      <c r="AY749" s="148"/>
    </row>
    <row r="750" spans="2:65" s="1" customFormat="1" ht="44.25" customHeight="1">
      <c r="B750" s="119"/>
      <c r="C750" s="120" t="s">
        <v>519</v>
      </c>
      <c r="D750" s="120" t="s">
        <v>129</v>
      </c>
      <c r="E750" s="121" t="s">
        <v>520</v>
      </c>
      <c r="F750" s="122" t="s">
        <v>521</v>
      </c>
      <c r="G750" s="123" t="s">
        <v>451</v>
      </c>
      <c r="H750" s="124">
        <v>0.83699999999999997</v>
      </c>
      <c r="I750" s="125"/>
      <c r="J750" s="125">
        <f>ROUND(I750*H750,2)</f>
        <v>0</v>
      </c>
      <c r="K750" s="122" t="s">
        <v>133</v>
      </c>
      <c r="L750" s="30"/>
      <c r="M750" s="126" t="s">
        <v>3</v>
      </c>
      <c r="N750" s="127" t="s">
        <v>48</v>
      </c>
      <c r="O750" s="128">
        <v>4.7720000000000002</v>
      </c>
      <c r="P750" s="128">
        <f>O750*H750</f>
        <v>3.994164</v>
      </c>
      <c r="Q750" s="128">
        <v>0</v>
      </c>
      <c r="R750" s="128">
        <f>Q750*H750</f>
        <v>0</v>
      </c>
      <c r="S750" s="128">
        <v>0</v>
      </c>
      <c r="T750" s="129">
        <f>S750*H750</f>
        <v>0</v>
      </c>
      <c r="AR750" s="130" t="s">
        <v>278</v>
      </c>
      <c r="AT750" s="130" t="s">
        <v>129</v>
      </c>
      <c r="AU750" s="130" t="s">
        <v>84</v>
      </c>
      <c r="AY750" s="18" t="s">
        <v>126</v>
      </c>
      <c r="BE750" s="131">
        <f>IF(N750="základní",J750,0)</f>
        <v>0</v>
      </c>
      <c r="BF750" s="131">
        <f>IF(N750="snížená",J750,0)</f>
        <v>0</v>
      </c>
      <c r="BG750" s="131">
        <f>IF(N750="zákl. přenesená",J750,0)</f>
        <v>0</v>
      </c>
      <c r="BH750" s="131">
        <f>IF(N750="sníž. přenesená",J750,0)</f>
        <v>0</v>
      </c>
      <c r="BI750" s="131">
        <f>IF(N750="nulová",J750,0)</f>
        <v>0</v>
      </c>
      <c r="BJ750" s="18" t="s">
        <v>82</v>
      </c>
      <c r="BK750" s="131">
        <f>ROUND(I750*H750,2)</f>
        <v>0</v>
      </c>
      <c r="BL750" s="18" t="s">
        <v>278</v>
      </c>
      <c r="BM750" s="130" t="s">
        <v>522</v>
      </c>
    </row>
    <row r="751" spans="2:65" s="1" customFormat="1">
      <c r="B751" s="30"/>
      <c r="D751" s="132" t="s">
        <v>136</v>
      </c>
      <c r="F751" s="133" t="s">
        <v>523</v>
      </c>
      <c r="L751" s="30"/>
      <c r="M751" s="134"/>
      <c r="T751" s="51"/>
      <c r="AT751" s="18" t="s">
        <v>136</v>
      </c>
      <c r="AU751" s="18" t="s">
        <v>84</v>
      </c>
    </row>
    <row r="752" spans="2:65" s="11" customFormat="1" ht="22.9" customHeight="1">
      <c r="B752" s="108"/>
      <c r="D752" s="109" t="s">
        <v>76</v>
      </c>
      <c r="E752" s="117" t="s">
        <v>524</v>
      </c>
      <c r="F752" s="117" t="s">
        <v>525</v>
      </c>
      <c r="J752" s="118">
        <f>SUM(J753:J765)</f>
        <v>0</v>
      </c>
      <c r="L752" s="108"/>
      <c r="M752" s="112"/>
      <c r="P752" s="113">
        <f>SUM(P753:P769)</f>
        <v>61.731999999999999</v>
      </c>
      <c r="R752" s="113">
        <f>SUM(R753:R769)</f>
        <v>0</v>
      </c>
      <c r="T752" s="114">
        <f>SUM(T753:T769)</f>
        <v>0</v>
      </c>
      <c r="AR752" s="109" t="s">
        <v>84</v>
      </c>
      <c r="AT752" s="115" t="s">
        <v>76</v>
      </c>
      <c r="AU752" s="115" t="s">
        <v>82</v>
      </c>
      <c r="AY752" s="109" t="s">
        <v>126</v>
      </c>
      <c r="BK752" s="116">
        <f>SUM(BK753:BK769)</f>
        <v>0</v>
      </c>
    </row>
    <row r="753" spans="2:65" s="1" customFormat="1" ht="30" customHeight="1">
      <c r="B753" s="119"/>
      <c r="C753" s="120" t="s">
        <v>526</v>
      </c>
      <c r="D753" s="120" t="s">
        <v>129</v>
      </c>
      <c r="E753" s="121" t="s">
        <v>527</v>
      </c>
      <c r="F753" s="122" t="s">
        <v>974</v>
      </c>
      <c r="G753" s="123" t="s">
        <v>478</v>
      </c>
      <c r="H753" s="124">
        <v>0</v>
      </c>
      <c r="I753" s="125"/>
      <c r="J753" s="125">
        <f>ROUND(I753*H753,2)</f>
        <v>0</v>
      </c>
      <c r="K753" s="122" t="s">
        <v>3</v>
      </c>
      <c r="L753" s="30"/>
      <c r="M753" s="126" t="s">
        <v>3</v>
      </c>
      <c r="N753" s="127" t="s">
        <v>48</v>
      </c>
      <c r="O753" s="128">
        <v>8.5000000000000006E-2</v>
      </c>
      <c r="P753" s="128">
        <f>O753*H753</f>
        <v>0</v>
      </c>
      <c r="Q753" s="128">
        <v>0</v>
      </c>
      <c r="R753" s="128">
        <f>Q753*H753</f>
        <v>0</v>
      </c>
      <c r="S753" s="128">
        <v>0</v>
      </c>
      <c r="T753" s="129">
        <f>S753*H753</f>
        <v>0</v>
      </c>
      <c r="AR753" s="130" t="s">
        <v>278</v>
      </c>
      <c r="AT753" s="130" t="s">
        <v>129</v>
      </c>
      <c r="AU753" s="130" t="s">
        <v>84</v>
      </c>
      <c r="AY753" s="18" t="s">
        <v>126</v>
      </c>
      <c r="BE753" s="131">
        <f>IF(N753="základní",J753,0)</f>
        <v>0</v>
      </c>
      <c r="BF753" s="131">
        <f>IF(N753="snížená",J753,0)</f>
        <v>0</v>
      </c>
      <c r="BG753" s="131">
        <f>IF(N753="zákl. přenesená",J753,0)</f>
        <v>0</v>
      </c>
      <c r="BH753" s="131">
        <f>IF(N753="sníž. přenesená",J753,0)</f>
        <v>0</v>
      </c>
      <c r="BI753" s="131">
        <f>IF(N753="nulová",J753,0)</f>
        <v>0</v>
      </c>
      <c r="BJ753" s="18" t="s">
        <v>82</v>
      </c>
      <c r="BK753" s="131">
        <f>ROUND(I753*H753,2)</f>
        <v>0</v>
      </c>
      <c r="BL753" s="18" t="s">
        <v>278</v>
      </c>
      <c r="BM753" s="130" t="s">
        <v>528</v>
      </c>
    </row>
    <row r="754" spans="2:65" s="1" customFormat="1" ht="24.2" customHeight="1">
      <c r="B754" s="119"/>
      <c r="C754" s="120" t="s">
        <v>529</v>
      </c>
      <c r="D754" s="120" t="s">
        <v>129</v>
      </c>
      <c r="E754" s="121" t="s">
        <v>530</v>
      </c>
      <c r="F754" s="122" t="s">
        <v>531</v>
      </c>
      <c r="G754" s="123" t="s">
        <v>132</v>
      </c>
      <c r="H754" s="124">
        <v>70</v>
      </c>
      <c r="I754" s="125"/>
      <c r="J754" s="125">
        <f>ROUND(I754*H754,2)</f>
        <v>0</v>
      </c>
      <c r="K754" s="122" t="s">
        <v>3</v>
      </c>
      <c r="L754" s="30"/>
      <c r="M754" s="126" t="s">
        <v>3</v>
      </c>
      <c r="N754" s="127" t="s">
        <v>48</v>
      </c>
      <c r="O754" s="128">
        <v>0.68300000000000005</v>
      </c>
      <c r="P754" s="128">
        <f>O754*H754</f>
        <v>47.81</v>
      </c>
      <c r="Q754" s="128">
        <v>0</v>
      </c>
      <c r="R754" s="128">
        <f>Q754*H754</f>
        <v>0</v>
      </c>
      <c r="S754" s="128">
        <v>0</v>
      </c>
      <c r="T754" s="129">
        <f>S754*H754</f>
        <v>0</v>
      </c>
      <c r="AR754" s="130" t="s">
        <v>278</v>
      </c>
      <c r="AT754" s="130" t="s">
        <v>129</v>
      </c>
      <c r="AU754" s="130" t="s">
        <v>84</v>
      </c>
      <c r="AY754" s="18" t="s">
        <v>126</v>
      </c>
      <c r="BE754" s="131">
        <f>IF(N754="základní",J754,0)</f>
        <v>0</v>
      </c>
      <c r="BF754" s="131">
        <f>IF(N754="snížená",J754,0)</f>
        <v>0</v>
      </c>
      <c r="BG754" s="131">
        <f>IF(N754="zákl. přenesená",J754,0)</f>
        <v>0</v>
      </c>
      <c r="BH754" s="131">
        <f>IF(N754="sníž. přenesená",J754,0)</f>
        <v>0</v>
      </c>
      <c r="BI754" s="131">
        <f>IF(N754="nulová",J754,0)</f>
        <v>0</v>
      </c>
      <c r="BJ754" s="18" t="s">
        <v>82</v>
      </c>
      <c r="BK754" s="131">
        <f>ROUND(I754*H754,2)</f>
        <v>0</v>
      </c>
      <c r="BL754" s="18" t="s">
        <v>278</v>
      </c>
      <c r="BM754" s="130" t="s">
        <v>532</v>
      </c>
    </row>
    <row r="755" spans="2:65" s="12" customFormat="1" ht="22.5" hidden="1" outlineLevel="1">
      <c r="B755" s="135"/>
      <c r="D755" s="136" t="s">
        <v>138</v>
      </c>
      <c r="E755" s="137" t="s">
        <v>3</v>
      </c>
      <c r="F755" s="138" t="s">
        <v>533</v>
      </c>
      <c r="H755" s="137" t="s">
        <v>3</v>
      </c>
      <c r="L755" s="135"/>
      <c r="M755" s="139"/>
      <c r="T755" s="140"/>
      <c r="AT755" s="137" t="s">
        <v>138</v>
      </c>
      <c r="AU755" s="137" t="s">
        <v>84</v>
      </c>
      <c r="AV755" s="12" t="s">
        <v>82</v>
      </c>
      <c r="AW755" s="12" t="s">
        <v>36</v>
      </c>
      <c r="AX755" s="12" t="s">
        <v>77</v>
      </c>
      <c r="AY755" s="137" t="s">
        <v>126</v>
      </c>
    </row>
    <row r="756" spans="2:65" s="12" customFormat="1" hidden="1" outlineLevel="1">
      <c r="B756" s="135"/>
      <c r="D756" s="136" t="s">
        <v>138</v>
      </c>
      <c r="E756" s="137" t="s">
        <v>3</v>
      </c>
      <c r="F756" s="138" t="s">
        <v>139</v>
      </c>
      <c r="H756" s="137" t="s">
        <v>3</v>
      </c>
      <c r="L756" s="135"/>
      <c r="M756" s="139"/>
      <c r="T756" s="140"/>
      <c r="AT756" s="137" t="s">
        <v>138</v>
      </c>
      <c r="AU756" s="137" t="s">
        <v>84</v>
      </c>
      <c r="AV756" s="12" t="s">
        <v>82</v>
      </c>
      <c r="AW756" s="12" t="s">
        <v>36</v>
      </c>
      <c r="AX756" s="12" t="s">
        <v>77</v>
      </c>
      <c r="AY756" s="137" t="s">
        <v>126</v>
      </c>
    </row>
    <row r="757" spans="2:65" s="12" customFormat="1" hidden="1" outlineLevel="1">
      <c r="B757" s="135"/>
      <c r="D757" s="136" t="s">
        <v>138</v>
      </c>
      <c r="E757" s="137" t="s">
        <v>3</v>
      </c>
      <c r="F757" s="138" t="s">
        <v>301</v>
      </c>
      <c r="H757" s="137" t="s">
        <v>3</v>
      </c>
      <c r="L757" s="135"/>
      <c r="M757" s="139"/>
      <c r="T757" s="140"/>
      <c r="AT757" s="137" t="s">
        <v>138</v>
      </c>
      <c r="AU757" s="137" t="s">
        <v>84</v>
      </c>
      <c r="AV757" s="12" t="s">
        <v>82</v>
      </c>
      <c r="AW757" s="12" t="s">
        <v>36</v>
      </c>
      <c r="AX757" s="12" t="s">
        <v>77</v>
      </c>
      <c r="AY757" s="137" t="s">
        <v>126</v>
      </c>
    </row>
    <row r="758" spans="2:65" s="13" customFormat="1" hidden="1" outlineLevel="1">
      <c r="B758" s="141"/>
      <c r="D758" s="136" t="s">
        <v>138</v>
      </c>
      <c r="E758" s="142" t="s">
        <v>3</v>
      </c>
      <c r="F758" s="143" t="s">
        <v>534</v>
      </c>
      <c r="H758" s="144">
        <v>70</v>
      </c>
      <c r="L758" s="141"/>
      <c r="M758" s="145"/>
      <c r="T758" s="146"/>
      <c r="AT758" s="142" t="s">
        <v>138</v>
      </c>
      <c r="AU758" s="142" t="s">
        <v>84</v>
      </c>
      <c r="AV758" s="13" t="s">
        <v>84</v>
      </c>
      <c r="AW758" s="13" t="s">
        <v>36</v>
      </c>
      <c r="AX758" s="13" t="s">
        <v>82</v>
      </c>
      <c r="AY758" s="142" t="s">
        <v>126</v>
      </c>
    </row>
    <row r="759" spans="2:65" s="1" customFormat="1" ht="24.2" customHeight="1" collapsed="1">
      <c r="B759" s="119"/>
      <c r="C759" s="120" t="s">
        <v>535</v>
      </c>
      <c r="D759" s="120" t="s">
        <v>129</v>
      </c>
      <c r="E759" s="121" t="s">
        <v>536</v>
      </c>
      <c r="F759" s="122" t="s">
        <v>537</v>
      </c>
      <c r="G759" s="123" t="s">
        <v>132</v>
      </c>
      <c r="H759" s="124">
        <v>6</v>
      </c>
      <c r="I759" s="125"/>
      <c r="J759" s="125">
        <f>ROUND(I759*H759,2)</f>
        <v>0</v>
      </c>
      <c r="K759" s="122" t="s">
        <v>133</v>
      </c>
      <c r="L759" s="30"/>
      <c r="M759" s="126" t="s">
        <v>3</v>
      </c>
      <c r="N759" s="127" t="s">
        <v>48</v>
      </c>
      <c r="O759" s="128">
        <v>0.254</v>
      </c>
      <c r="P759" s="128">
        <f>O759*H759</f>
        <v>1.524</v>
      </c>
      <c r="Q759" s="128">
        <v>0</v>
      </c>
      <c r="R759" s="128">
        <f>Q759*H759</f>
        <v>0</v>
      </c>
      <c r="S759" s="128">
        <v>0</v>
      </c>
      <c r="T759" s="129">
        <f>S759*H759</f>
        <v>0</v>
      </c>
      <c r="AR759" s="130" t="s">
        <v>278</v>
      </c>
      <c r="AT759" s="130" t="s">
        <v>129</v>
      </c>
      <c r="AU759" s="130" t="s">
        <v>84</v>
      </c>
      <c r="AY759" s="18" t="s">
        <v>126</v>
      </c>
      <c r="BE759" s="131">
        <f>IF(N759="základní",J759,0)</f>
        <v>0</v>
      </c>
      <c r="BF759" s="131">
        <f>IF(N759="snížená",J759,0)</f>
        <v>0</v>
      </c>
      <c r="BG759" s="131">
        <f>IF(N759="zákl. přenesená",J759,0)</f>
        <v>0</v>
      </c>
      <c r="BH759" s="131">
        <f>IF(N759="sníž. přenesená",J759,0)</f>
        <v>0</v>
      </c>
      <c r="BI759" s="131">
        <f>IF(N759="nulová",J759,0)</f>
        <v>0</v>
      </c>
      <c r="BJ759" s="18" t="s">
        <v>82</v>
      </c>
      <c r="BK759" s="131">
        <f>ROUND(I759*H759,2)</f>
        <v>0</v>
      </c>
      <c r="BL759" s="18" t="s">
        <v>278</v>
      </c>
      <c r="BM759" s="130" t="s">
        <v>538</v>
      </c>
    </row>
    <row r="760" spans="2:65" s="1" customFormat="1" hidden="1" outlineLevel="1">
      <c r="B760" s="30"/>
      <c r="D760" s="132" t="s">
        <v>136</v>
      </c>
      <c r="F760" s="133" t="s">
        <v>539</v>
      </c>
      <c r="L760" s="30"/>
      <c r="M760" s="134"/>
      <c r="T760" s="51"/>
      <c r="AT760" s="18" t="s">
        <v>136</v>
      </c>
      <c r="AU760" s="18" t="s">
        <v>84</v>
      </c>
    </row>
    <row r="761" spans="2:65" s="12" customFormat="1" hidden="1" outlineLevel="1">
      <c r="B761" s="135"/>
      <c r="D761" s="136" t="s">
        <v>138</v>
      </c>
      <c r="E761" s="137" t="s">
        <v>3</v>
      </c>
      <c r="F761" s="138" t="s">
        <v>139</v>
      </c>
      <c r="H761" s="137" t="s">
        <v>3</v>
      </c>
      <c r="L761" s="135"/>
      <c r="M761" s="139"/>
      <c r="T761" s="140"/>
      <c r="AT761" s="137" t="s">
        <v>138</v>
      </c>
      <c r="AU761" s="137" t="s">
        <v>84</v>
      </c>
      <c r="AV761" s="12" t="s">
        <v>82</v>
      </c>
      <c r="AW761" s="12" t="s">
        <v>36</v>
      </c>
      <c r="AX761" s="12" t="s">
        <v>77</v>
      </c>
      <c r="AY761" s="137" t="s">
        <v>126</v>
      </c>
    </row>
    <row r="762" spans="2:65" s="12" customFormat="1" hidden="1" outlineLevel="1">
      <c r="B762" s="135"/>
      <c r="D762" s="136" t="s">
        <v>138</v>
      </c>
      <c r="E762" s="137" t="s">
        <v>3</v>
      </c>
      <c r="F762" s="138" t="s">
        <v>540</v>
      </c>
      <c r="H762" s="137" t="s">
        <v>3</v>
      </c>
      <c r="L762" s="135"/>
      <c r="M762" s="139"/>
      <c r="T762" s="140"/>
      <c r="AT762" s="137" t="s">
        <v>138</v>
      </c>
      <c r="AU762" s="137" t="s">
        <v>84</v>
      </c>
      <c r="AV762" s="12" t="s">
        <v>82</v>
      </c>
      <c r="AW762" s="12" t="s">
        <v>36</v>
      </c>
      <c r="AX762" s="12" t="s">
        <v>77</v>
      </c>
      <c r="AY762" s="137" t="s">
        <v>126</v>
      </c>
    </row>
    <row r="763" spans="2:65" s="12" customFormat="1" hidden="1" outlineLevel="1">
      <c r="B763" s="135"/>
      <c r="D763" s="136" t="s">
        <v>138</v>
      </c>
      <c r="E763" s="137" t="s">
        <v>3</v>
      </c>
      <c r="F763" s="138" t="s">
        <v>541</v>
      </c>
      <c r="H763" s="137" t="s">
        <v>3</v>
      </c>
      <c r="L763" s="135"/>
      <c r="M763" s="139"/>
      <c r="T763" s="140"/>
      <c r="AT763" s="137" t="s">
        <v>138</v>
      </c>
      <c r="AU763" s="137" t="s">
        <v>84</v>
      </c>
      <c r="AV763" s="12" t="s">
        <v>82</v>
      </c>
      <c r="AW763" s="12" t="s">
        <v>36</v>
      </c>
      <c r="AX763" s="12" t="s">
        <v>77</v>
      </c>
      <c r="AY763" s="137" t="s">
        <v>126</v>
      </c>
    </row>
    <row r="764" spans="2:65" s="13" customFormat="1" hidden="1" outlineLevel="1">
      <c r="B764" s="141"/>
      <c r="D764" s="136" t="s">
        <v>138</v>
      </c>
      <c r="E764" s="142" t="s">
        <v>3</v>
      </c>
      <c r="F764" s="143" t="s">
        <v>144</v>
      </c>
      <c r="H764" s="144">
        <v>6</v>
      </c>
      <c r="L764" s="141"/>
      <c r="M764" s="145"/>
      <c r="T764" s="146"/>
      <c r="AT764" s="142" t="s">
        <v>138</v>
      </c>
      <c r="AU764" s="142" t="s">
        <v>84</v>
      </c>
      <c r="AV764" s="13" t="s">
        <v>84</v>
      </c>
      <c r="AW764" s="13" t="s">
        <v>36</v>
      </c>
      <c r="AX764" s="13" t="s">
        <v>82</v>
      </c>
      <c r="AY764" s="142" t="s">
        <v>126</v>
      </c>
    </row>
    <row r="765" spans="2:65" s="1" customFormat="1" ht="44.25" customHeight="1" collapsed="1">
      <c r="B765" s="119"/>
      <c r="C765" s="120" t="s">
        <v>542</v>
      </c>
      <c r="D765" s="120" t="s">
        <v>129</v>
      </c>
      <c r="E765" s="121" t="s">
        <v>543</v>
      </c>
      <c r="F765" s="122" t="s">
        <v>544</v>
      </c>
      <c r="G765" s="123" t="s">
        <v>975</v>
      </c>
      <c r="H765" s="124">
        <v>1</v>
      </c>
      <c r="I765" s="125"/>
      <c r="J765" s="125">
        <f>ROUND(I765*H765,2)</f>
        <v>0</v>
      </c>
      <c r="K765" s="122" t="s">
        <v>133</v>
      </c>
      <c r="L765" s="30"/>
      <c r="M765" s="126" t="s">
        <v>3</v>
      </c>
      <c r="N765" s="127" t="s">
        <v>48</v>
      </c>
      <c r="O765" s="128">
        <v>12.398</v>
      </c>
      <c r="P765" s="128">
        <f>O765*H765</f>
        <v>12.398</v>
      </c>
      <c r="Q765" s="128">
        <v>0</v>
      </c>
      <c r="R765" s="128">
        <f>Q765*H765</f>
        <v>0</v>
      </c>
      <c r="S765" s="128">
        <v>0</v>
      </c>
      <c r="T765" s="129">
        <f>S765*H765</f>
        <v>0</v>
      </c>
      <c r="AR765" s="130" t="s">
        <v>278</v>
      </c>
      <c r="AT765" s="130" t="s">
        <v>129</v>
      </c>
      <c r="AU765" s="130" t="s">
        <v>84</v>
      </c>
      <c r="AY765" s="18" t="s">
        <v>126</v>
      </c>
      <c r="BE765" s="131">
        <f>IF(N765="základní",J765,0)</f>
        <v>0</v>
      </c>
      <c r="BF765" s="131">
        <f>IF(N765="snížená",J765,0)</f>
        <v>0</v>
      </c>
      <c r="BG765" s="131">
        <f>IF(N765="zákl. přenesená",J765,0)</f>
        <v>0</v>
      </c>
      <c r="BH765" s="131">
        <f>IF(N765="sníž. přenesená",J765,0)</f>
        <v>0</v>
      </c>
      <c r="BI765" s="131">
        <f>IF(N765="nulová",J765,0)</f>
        <v>0</v>
      </c>
      <c r="BJ765" s="18" t="s">
        <v>82</v>
      </c>
      <c r="BK765" s="131">
        <f>ROUND(I765*H765,2)</f>
        <v>0</v>
      </c>
      <c r="BL765" s="18" t="s">
        <v>278</v>
      </c>
      <c r="BM765" s="130" t="s">
        <v>545</v>
      </c>
    </row>
    <row r="766" spans="2:65" s="1" customFormat="1" ht="36" hidden="1" outlineLevel="1">
      <c r="B766" s="30"/>
      <c r="C766" s="120" t="s">
        <v>548</v>
      </c>
      <c r="D766" s="120" t="s">
        <v>129</v>
      </c>
      <c r="E766" s="121" t="s">
        <v>977</v>
      </c>
      <c r="F766" s="122" t="s">
        <v>544</v>
      </c>
      <c r="G766" s="123" t="s">
        <v>975</v>
      </c>
      <c r="H766" s="124">
        <v>1</v>
      </c>
      <c r="I766" s="125"/>
      <c r="J766" s="125">
        <f t="shared" ref="J766:J769" si="0">ROUND(I766*H766,2)</f>
        <v>0</v>
      </c>
      <c r="K766" s="122" t="s">
        <v>978</v>
      </c>
      <c r="L766" s="30"/>
      <c r="M766" s="134"/>
      <c r="T766" s="51"/>
      <c r="AT766" s="18" t="s">
        <v>136</v>
      </c>
      <c r="AU766" s="18" t="s">
        <v>84</v>
      </c>
    </row>
    <row r="767" spans="2:65" s="12" customFormat="1" ht="36" hidden="1" outlineLevel="1">
      <c r="B767" s="135"/>
      <c r="C767" s="120" t="s">
        <v>555</v>
      </c>
      <c r="D767" s="120" t="s">
        <v>129</v>
      </c>
      <c r="E767" s="121" t="s">
        <v>979</v>
      </c>
      <c r="F767" s="122" t="s">
        <v>544</v>
      </c>
      <c r="G767" s="123" t="s">
        <v>975</v>
      </c>
      <c r="H767" s="124">
        <v>1</v>
      </c>
      <c r="I767" s="125"/>
      <c r="J767" s="125">
        <f t="shared" si="0"/>
        <v>0</v>
      </c>
      <c r="K767" s="122" t="s">
        <v>980</v>
      </c>
      <c r="L767" s="135"/>
      <c r="M767" s="139"/>
      <c r="T767" s="140"/>
      <c r="AT767" s="137" t="s">
        <v>138</v>
      </c>
      <c r="AU767" s="137" t="s">
        <v>84</v>
      </c>
      <c r="AV767" s="12" t="s">
        <v>82</v>
      </c>
      <c r="AW767" s="12" t="s">
        <v>36</v>
      </c>
      <c r="AX767" s="12" t="s">
        <v>77</v>
      </c>
      <c r="AY767" s="137" t="s">
        <v>126</v>
      </c>
    </row>
    <row r="768" spans="2:65" s="12" customFormat="1" ht="36" hidden="1" outlineLevel="1">
      <c r="B768" s="135"/>
      <c r="C768" s="120" t="s">
        <v>559</v>
      </c>
      <c r="D768" s="120" t="s">
        <v>129</v>
      </c>
      <c r="E768" s="121" t="s">
        <v>981</v>
      </c>
      <c r="F768" s="122" t="s">
        <v>544</v>
      </c>
      <c r="G768" s="123" t="s">
        <v>975</v>
      </c>
      <c r="H768" s="124">
        <v>1</v>
      </c>
      <c r="I768" s="125"/>
      <c r="J768" s="125">
        <f t="shared" si="0"/>
        <v>0</v>
      </c>
      <c r="K768" s="122" t="s">
        <v>982</v>
      </c>
      <c r="L768" s="135"/>
      <c r="M768" s="139"/>
      <c r="T768" s="140"/>
      <c r="AT768" s="137" t="s">
        <v>138</v>
      </c>
      <c r="AU768" s="137" t="s">
        <v>84</v>
      </c>
      <c r="AV768" s="12" t="s">
        <v>82</v>
      </c>
      <c r="AW768" s="12" t="s">
        <v>36</v>
      </c>
      <c r="AX768" s="12" t="s">
        <v>77</v>
      </c>
      <c r="AY768" s="137" t="s">
        <v>126</v>
      </c>
    </row>
    <row r="769" spans="2:65" s="13" customFormat="1" ht="36" hidden="1" outlineLevel="1">
      <c r="B769" s="141"/>
      <c r="C769" s="120" t="s">
        <v>563</v>
      </c>
      <c r="D769" s="120" t="s">
        <v>129</v>
      </c>
      <c r="E769" s="121" t="s">
        <v>983</v>
      </c>
      <c r="F769" s="122" t="s">
        <v>544</v>
      </c>
      <c r="G769" s="123" t="s">
        <v>975</v>
      </c>
      <c r="H769" s="124">
        <v>1</v>
      </c>
      <c r="I769" s="125"/>
      <c r="J769" s="125">
        <f t="shared" si="0"/>
        <v>0</v>
      </c>
      <c r="K769" s="122" t="s">
        <v>984</v>
      </c>
      <c r="L769" s="141"/>
      <c r="M769" s="145"/>
      <c r="T769" s="146"/>
      <c r="AT769" s="142" t="s">
        <v>138</v>
      </c>
      <c r="AU769" s="142" t="s">
        <v>84</v>
      </c>
      <c r="AV769" s="13" t="s">
        <v>84</v>
      </c>
      <c r="AW769" s="13" t="s">
        <v>36</v>
      </c>
      <c r="AX769" s="13" t="s">
        <v>82</v>
      </c>
      <c r="AY769" s="142" t="s">
        <v>126</v>
      </c>
    </row>
    <row r="770" spans="2:65" s="11" customFormat="1" ht="22.9" customHeight="1" collapsed="1">
      <c r="B770" s="108"/>
      <c r="D770" s="109" t="s">
        <v>76</v>
      </c>
      <c r="E770" s="117" t="s">
        <v>546</v>
      </c>
      <c r="F770" s="117" t="s">
        <v>547</v>
      </c>
      <c r="J770" s="118">
        <f>SUM(J771:J780)</f>
        <v>0</v>
      </c>
      <c r="L770" s="108"/>
      <c r="M770" s="112"/>
      <c r="P770" s="113">
        <f>SUM(P771:P781)</f>
        <v>22.421592000000004</v>
      </c>
      <c r="R770" s="113">
        <f>SUM(R771:R781)</f>
        <v>0.312</v>
      </c>
      <c r="T770" s="114">
        <f>SUM(T771:T781)</f>
        <v>9.1520000000000004E-2</v>
      </c>
      <c r="AR770" s="109" t="s">
        <v>84</v>
      </c>
      <c r="AT770" s="115" t="s">
        <v>76</v>
      </c>
      <c r="AU770" s="115" t="s">
        <v>82</v>
      </c>
      <c r="AY770" s="109" t="s">
        <v>126</v>
      </c>
      <c r="BK770" s="116">
        <f>SUM(BK771:BK781)</f>
        <v>0</v>
      </c>
    </row>
    <row r="771" spans="2:65" s="1" customFormat="1" ht="37.9" customHeight="1">
      <c r="B771" s="119"/>
      <c r="C771" s="120" t="s">
        <v>548</v>
      </c>
      <c r="D771" s="120" t="s">
        <v>129</v>
      </c>
      <c r="E771" s="121" t="s">
        <v>549</v>
      </c>
      <c r="F771" s="122" t="s">
        <v>550</v>
      </c>
      <c r="G771" s="123" t="s">
        <v>347</v>
      </c>
      <c r="H771" s="124">
        <v>20.8</v>
      </c>
      <c r="I771" s="125"/>
      <c r="J771" s="125">
        <f>ROUND(I771*H771,2)</f>
        <v>0</v>
      </c>
      <c r="K771" s="122" t="s">
        <v>133</v>
      </c>
      <c r="L771" s="30"/>
      <c r="M771" s="126" t="s">
        <v>3</v>
      </c>
      <c r="N771" s="127" t="s">
        <v>48</v>
      </c>
      <c r="O771" s="128">
        <v>0.26400000000000001</v>
      </c>
      <c r="P771" s="128">
        <f>O771*H771</f>
        <v>5.4912000000000001</v>
      </c>
      <c r="Q771" s="128">
        <v>0</v>
      </c>
      <c r="R771" s="128">
        <f>Q771*H771</f>
        <v>0</v>
      </c>
      <c r="S771" s="128">
        <v>4.4000000000000003E-3</v>
      </c>
      <c r="T771" s="129">
        <f>S771*H771</f>
        <v>9.1520000000000004E-2</v>
      </c>
      <c r="AR771" s="130" t="s">
        <v>278</v>
      </c>
      <c r="AT771" s="130" t="s">
        <v>129</v>
      </c>
      <c r="AU771" s="130" t="s">
        <v>84</v>
      </c>
      <c r="AY771" s="18" t="s">
        <v>126</v>
      </c>
      <c r="BE771" s="131">
        <f>IF(N771="základní",J771,0)</f>
        <v>0</v>
      </c>
      <c r="BF771" s="131">
        <f>IF(N771="snížená",J771,0)</f>
        <v>0</v>
      </c>
      <c r="BG771" s="131">
        <f>IF(N771="zákl. přenesená",J771,0)</f>
        <v>0</v>
      </c>
      <c r="BH771" s="131">
        <f>IF(N771="sníž. přenesená",J771,0)</f>
        <v>0</v>
      </c>
      <c r="BI771" s="131">
        <f>IF(N771="nulová",J771,0)</f>
        <v>0</v>
      </c>
      <c r="BJ771" s="18" t="s">
        <v>82</v>
      </c>
      <c r="BK771" s="131">
        <f>ROUND(I771*H771,2)</f>
        <v>0</v>
      </c>
      <c r="BL771" s="18" t="s">
        <v>278</v>
      </c>
      <c r="BM771" s="130" t="s">
        <v>551</v>
      </c>
    </row>
    <row r="772" spans="2:65" s="1" customFormat="1" hidden="1" outlineLevel="1">
      <c r="B772" s="30"/>
      <c r="D772" s="132" t="s">
        <v>136</v>
      </c>
      <c r="F772" s="133" t="s">
        <v>552</v>
      </c>
      <c r="L772" s="30"/>
      <c r="M772" s="134"/>
      <c r="T772" s="51"/>
      <c r="AT772" s="18" t="s">
        <v>136</v>
      </c>
      <c r="AU772" s="18" t="s">
        <v>84</v>
      </c>
    </row>
    <row r="773" spans="2:65" s="12" customFormat="1" hidden="1" outlineLevel="1">
      <c r="B773" s="135"/>
      <c r="D773" s="136" t="s">
        <v>138</v>
      </c>
      <c r="E773" s="137" t="s">
        <v>3</v>
      </c>
      <c r="F773" s="138" t="s">
        <v>139</v>
      </c>
      <c r="H773" s="137" t="s">
        <v>3</v>
      </c>
      <c r="L773" s="135"/>
      <c r="M773" s="139"/>
      <c r="T773" s="140"/>
      <c r="AT773" s="137" t="s">
        <v>138</v>
      </c>
      <c r="AU773" s="137" t="s">
        <v>84</v>
      </c>
      <c r="AV773" s="12" t="s">
        <v>82</v>
      </c>
      <c r="AW773" s="12" t="s">
        <v>36</v>
      </c>
      <c r="AX773" s="12" t="s">
        <v>77</v>
      </c>
      <c r="AY773" s="137" t="s">
        <v>126</v>
      </c>
    </row>
    <row r="774" spans="2:65" s="12" customFormat="1" hidden="1" outlineLevel="1">
      <c r="B774" s="135"/>
      <c r="D774" s="136" t="s">
        <v>138</v>
      </c>
      <c r="E774" s="137" t="s">
        <v>3</v>
      </c>
      <c r="F774" s="138" t="s">
        <v>553</v>
      </c>
      <c r="H774" s="137" t="s">
        <v>3</v>
      </c>
      <c r="L774" s="135"/>
      <c r="M774" s="139"/>
      <c r="T774" s="140"/>
      <c r="AT774" s="137" t="s">
        <v>138</v>
      </c>
      <c r="AU774" s="137" t="s">
        <v>84</v>
      </c>
      <c r="AV774" s="12" t="s">
        <v>82</v>
      </c>
      <c r="AW774" s="12" t="s">
        <v>36</v>
      </c>
      <c r="AX774" s="12" t="s">
        <v>77</v>
      </c>
      <c r="AY774" s="137" t="s">
        <v>126</v>
      </c>
    </row>
    <row r="775" spans="2:65" s="12" customFormat="1" hidden="1" outlineLevel="1">
      <c r="B775" s="135"/>
      <c r="D775" s="136" t="s">
        <v>138</v>
      </c>
      <c r="E775" s="137" t="s">
        <v>3</v>
      </c>
      <c r="F775" s="138" t="s">
        <v>158</v>
      </c>
      <c r="H775" s="137" t="s">
        <v>3</v>
      </c>
      <c r="L775" s="135"/>
      <c r="M775" s="139"/>
      <c r="T775" s="140"/>
      <c r="AT775" s="137" t="s">
        <v>138</v>
      </c>
      <c r="AU775" s="137" t="s">
        <v>84</v>
      </c>
      <c r="AV775" s="12" t="s">
        <v>82</v>
      </c>
      <c r="AW775" s="12" t="s">
        <v>36</v>
      </c>
      <c r="AX775" s="12" t="s">
        <v>77</v>
      </c>
      <c r="AY775" s="137" t="s">
        <v>126</v>
      </c>
    </row>
    <row r="776" spans="2:65" s="13" customFormat="1" hidden="1" outlineLevel="1">
      <c r="B776" s="141"/>
      <c r="D776" s="136" t="s">
        <v>138</v>
      </c>
      <c r="E776" s="142" t="s">
        <v>3</v>
      </c>
      <c r="F776" s="143" t="s">
        <v>554</v>
      </c>
      <c r="H776" s="144">
        <v>20.8</v>
      </c>
      <c r="L776" s="141"/>
      <c r="M776" s="145"/>
      <c r="T776" s="146"/>
      <c r="AT776" s="142" t="s">
        <v>138</v>
      </c>
      <c r="AU776" s="142" t="s">
        <v>84</v>
      </c>
      <c r="AV776" s="13" t="s">
        <v>84</v>
      </c>
      <c r="AW776" s="13" t="s">
        <v>36</v>
      </c>
      <c r="AX776" s="13" t="s">
        <v>82</v>
      </c>
      <c r="AY776" s="142" t="s">
        <v>126</v>
      </c>
    </row>
    <row r="777" spans="2:65" s="1" customFormat="1" ht="55.5" customHeight="1" collapsed="1">
      <c r="B777" s="119"/>
      <c r="C777" s="120" t="s">
        <v>555</v>
      </c>
      <c r="D777" s="120" t="s">
        <v>129</v>
      </c>
      <c r="E777" s="121" t="s">
        <v>556</v>
      </c>
      <c r="F777" s="122" t="s">
        <v>557</v>
      </c>
      <c r="G777" s="123" t="s">
        <v>148</v>
      </c>
      <c r="H777" s="124">
        <v>20.8</v>
      </c>
      <c r="I777" s="125"/>
      <c r="J777" s="125">
        <f>ROUND(I777*H777,2)</f>
        <v>0</v>
      </c>
      <c r="K777" s="122" t="s">
        <v>133</v>
      </c>
      <c r="L777" s="30"/>
      <c r="M777" s="126" t="s">
        <v>3</v>
      </c>
      <c r="N777" s="127" t="s">
        <v>48</v>
      </c>
      <c r="O777" s="128">
        <v>0.81</v>
      </c>
      <c r="P777" s="128">
        <f>O777*H777</f>
        <v>16.848000000000003</v>
      </c>
      <c r="Q777" s="128">
        <v>1.4999999999999999E-2</v>
      </c>
      <c r="R777" s="128">
        <f>Q777*H777</f>
        <v>0.312</v>
      </c>
      <c r="S777" s="128">
        <v>0</v>
      </c>
      <c r="T777" s="129">
        <f>S777*H777</f>
        <v>0</v>
      </c>
      <c r="AR777" s="130" t="s">
        <v>278</v>
      </c>
      <c r="AT777" s="130" t="s">
        <v>129</v>
      </c>
      <c r="AU777" s="130" t="s">
        <v>84</v>
      </c>
      <c r="AY777" s="18" t="s">
        <v>126</v>
      </c>
      <c r="BE777" s="131">
        <f>IF(N777="základní",J777,0)</f>
        <v>0</v>
      </c>
      <c r="BF777" s="131">
        <f>IF(N777="snížená",J777,0)</f>
        <v>0</v>
      </c>
      <c r="BG777" s="131">
        <f>IF(N777="zákl. přenesená",J777,0)</f>
        <v>0</v>
      </c>
      <c r="BH777" s="131">
        <f>IF(N777="sníž. přenesená",J777,0)</f>
        <v>0</v>
      </c>
      <c r="BI777" s="131">
        <f>IF(N777="nulová",J777,0)</f>
        <v>0</v>
      </c>
      <c r="BJ777" s="18" t="s">
        <v>82</v>
      </c>
      <c r="BK777" s="131">
        <f>ROUND(I777*H777,2)</f>
        <v>0</v>
      </c>
      <c r="BL777" s="18" t="s">
        <v>278</v>
      </c>
      <c r="BM777" s="130" t="s">
        <v>558</v>
      </c>
    </row>
    <row r="778" spans="2:65" s="1" customFormat="1" ht="49.15" customHeight="1">
      <c r="B778" s="119"/>
      <c r="C778" s="120" t="s">
        <v>559</v>
      </c>
      <c r="D778" s="120" t="s">
        <v>129</v>
      </c>
      <c r="E778" s="121" t="s">
        <v>560</v>
      </c>
      <c r="F778" s="122" t="s">
        <v>561</v>
      </c>
      <c r="G778" s="123" t="s">
        <v>451</v>
      </c>
      <c r="H778" s="124">
        <v>2.4E-2</v>
      </c>
      <c r="I778" s="125"/>
      <c r="J778" s="125">
        <f>ROUND(I778*H778,2)</f>
        <v>0</v>
      </c>
      <c r="K778" s="122" t="s">
        <v>133</v>
      </c>
      <c r="L778" s="30"/>
      <c r="M778" s="126" t="s">
        <v>3</v>
      </c>
      <c r="N778" s="127" t="s">
        <v>48</v>
      </c>
      <c r="O778" s="128">
        <v>1.863</v>
      </c>
      <c r="P778" s="128">
        <f>O778*H778</f>
        <v>4.4712000000000002E-2</v>
      </c>
      <c r="Q778" s="128">
        <v>0</v>
      </c>
      <c r="R778" s="128">
        <f>Q778*H778</f>
        <v>0</v>
      </c>
      <c r="S778" s="128">
        <v>0</v>
      </c>
      <c r="T778" s="129">
        <f>S778*H778</f>
        <v>0</v>
      </c>
      <c r="AR778" s="130" t="s">
        <v>278</v>
      </c>
      <c r="AT778" s="130" t="s">
        <v>129</v>
      </c>
      <c r="AU778" s="130" t="s">
        <v>84</v>
      </c>
      <c r="AY778" s="18" t="s">
        <v>126</v>
      </c>
      <c r="BE778" s="131">
        <f>IF(N778="základní",J778,0)</f>
        <v>0</v>
      </c>
      <c r="BF778" s="131">
        <f>IF(N778="snížená",J778,0)</f>
        <v>0</v>
      </c>
      <c r="BG778" s="131">
        <f>IF(N778="zákl. přenesená",J778,0)</f>
        <v>0</v>
      </c>
      <c r="BH778" s="131">
        <f>IF(N778="sníž. přenesená",J778,0)</f>
        <v>0</v>
      </c>
      <c r="BI778" s="131">
        <f>IF(N778="nulová",J778,0)</f>
        <v>0</v>
      </c>
      <c r="BJ778" s="18" t="s">
        <v>82</v>
      </c>
      <c r="BK778" s="131">
        <f>ROUND(I778*H778,2)</f>
        <v>0</v>
      </c>
      <c r="BL778" s="18" t="s">
        <v>278</v>
      </c>
      <c r="BM778" s="130" t="s">
        <v>562</v>
      </c>
    </row>
    <row r="779" spans="2:65" s="1" customFormat="1">
      <c r="B779" s="30"/>
      <c r="D779" s="132"/>
      <c r="F779" s="133"/>
      <c r="L779" s="30"/>
      <c r="M779" s="134"/>
      <c r="T779" s="51"/>
      <c r="AT779" s="18" t="s">
        <v>136</v>
      </c>
      <c r="AU779" s="18" t="s">
        <v>84</v>
      </c>
    </row>
    <row r="780" spans="2:65" s="1" customFormat="1" ht="49.15" customHeight="1">
      <c r="B780" s="119"/>
      <c r="C780" s="120" t="s">
        <v>563</v>
      </c>
      <c r="D780" s="120" t="s">
        <v>129</v>
      </c>
      <c r="E780" s="121" t="s">
        <v>564</v>
      </c>
      <c r="F780" s="122" t="s">
        <v>565</v>
      </c>
      <c r="G780" s="123" t="s">
        <v>451</v>
      </c>
      <c r="H780" s="124">
        <v>2.4E-2</v>
      </c>
      <c r="I780" s="125"/>
      <c r="J780" s="125">
        <f>ROUND(I780*H780,2)</f>
        <v>0</v>
      </c>
      <c r="K780" s="122" t="s">
        <v>133</v>
      </c>
      <c r="L780" s="30"/>
      <c r="M780" s="126" t="s">
        <v>3</v>
      </c>
      <c r="N780" s="127" t="s">
        <v>48</v>
      </c>
      <c r="O780" s="128">
        <v>1.57</v>
      </c>
      <c r="P780" s="128">
        <f>O780*H780</f>
        <v>3.7680000000000005E-2</v>
      </c>
      <c r="Q780" s="128">
        <v>0</v>
      </c>
      <c r="R780" s="128">
        <f>Q780*H780</f>
        <v>0</v>
      </c>
      <c r="S780" s="128">
        <v>0</v>
      </c>
      <c r="T780" s="129">
        <f>S780*H780</f>
        <v>0</v>
      </c>
      <c r="AR780" s="130" t="s">
        <v>278</v>
      </c>
      <c r="AT780" s="130" t="s">
        <v>129</v>
      </c>
      <c r="AU780" s="130" t="s">
        <v>84</v>
      </c>
      <c r="AY780" s="18" t="s">
        <v>126</v>
      </c>
      <c r="BE780" s="131">
        <f>IF(N780="základní",J780,0)</f>
        <v>0</v>
      </c>
      <c r="BF780" s="131">
        <f>IF(N780="snížená",J780,0)</f>
        <v>0</v>
      </c>
      <c r="BG780" s="131">
        <f>IF(N780="zákl. přenesená",J780,0)</f>
        <v>0</v>
      </c>
      <c r="BH780" s="131">
        <f>IF(N780="sníž. přenesená",J780,0)</f>
        <v>0</v>
      </c>
      <c r="BI780" s="131">
        <f>IF(N780="nulová",J780,0)</f>
        <v>0</v>
      </c>
      <c r="BJ780" s="18" t="s">
        <v>82</v>
      </c>
      <c r="BK780" s="131">
        <f>ROUND(I780*H780,2)</f>
        <v>0</v>
      </c>
      <c r="BL780" s="18" t="s">
        <v>278</v>
      </c>
      <c r="BM780" s="130" t="s">
        <v>566</v>
      </c>
    </row>
    <row r="781" spans="2:65" s="1" customFormat="1">
      <c r="B781" s="30"/>
      <c r="D781" s="132"/>
      <c r="F781" s="133"/>
      <c r="L781" s="30"/>
      <c r="M781" s="134"/>
      <c r="T781" s="51"/>
      <c r="AT781" s="18" t="s">
        <v>136</v>
      </c>
      <c r="AU781" s="18" t="s">
        <v>84</v>
      </c>
    </row>
    <row r="782" spans="2:65" s="11" customFormat="1" ht="22.9" customHeight="1">
      <c r="B782" s="108"/>
      <c r="D782" s="109" t="s">
        <v>76</v>
      </c>
      <c r="E782" s="117" t="s">
        <v>567</v>
      </c>
      <c r="F782" s="117" t="s">
        <v>568</v>
      </c>
      <c r="J782" s="118">
        <f>SUM(J783:J787)</f>
        <v>0</v>
      </c>
      <c r="L782" s="108"/>
      <c r="M782" s="112"/>
      <c r="P782" s="113">
        <f>SUM(P783:P788)</f>
        <v>41.922384000000001</v>
      </c>
      <c r="R782" s="113">
        <f>SUM(R783:R788)</f>
        <v>6.1372500000000003E-2</v>
      </c>
      <c r="T782" s="114">
        <f>SUM(T783:T788)</f>
        <v>0.51503801999999999</v>
      </c>
      <c r="AR782" s="109" t="s">
        <v>84</v>
      </c>
      <c r="AT782" s="115" t="s">
        <v>76</v>
      </c>
      <c r="AU782" s="115" t="s">
        <v>82</v>
      </c>
      <c r="AY782" s="109" t="s">
        <v>126</v>
      </c>
      <c r="BK782" s="116">
        <f>SUM(BK783:BK788)</f>
        <v>0</v>
      </c>
    </row>
    <row r="783" spans="2:65" s="1" customFormat="1" ht="37.9" customHeight="1">
      <c r="B783" s="119"/>
      <c r="C783" s="120" t="s">
        <v>569</v>
      </c>
      <c r="D783" s="120" t="s">
        <v>129</v>
      </c>
      <c r="E783" s="121" t="s">
        <v>570</v>
      </c>
      <c r="F783" s="122" t="s">
        <v>976</v>
      </c>
      <c r="G783" s="123" t="s">
        <v>148</v>
      </c>
      <c r="H783" s="124">
        <v>49.097999999999999</v>
      </c>
      <c r="I783" s="125"/>
      <c r="J783" s="125">
        <f>ROUND(I783*H783,2)</f>
        <v>0</v>
      </c>
      <c r="K783" s="122" t="s">
        <v>133</v>
      </c>
      <c r="L783" s="30"/>
      <c r="M783" s="126" t="s">
        <v>3</v>
      </c>
      <c r="N783" s="127" t="s">
        <v>48</v>
      </c>
      <c r="O783" s="128">
        <v>0.54800000000000004</v>
      </c>
      <c r="P783" s="128">
        <f>O783*H783</f>
        <v>26.905704</v>
      </c>
      <c r="Q783" s="128">
        <v>1.25E-3</v>
      </c>
      <c r="R783" s="128">
        <f>Q783*H783</f>
        <v>6.1372500000000003E-2</v>
      </c>
      <c r="S783" s="128">
        <v>0</v>
      </c>
      <c r="T783" s="129">
        <f>S783*H783</f>
        <v>0</v>
      </c>
      <c r="AR783" s="130" t="s">
        <v>278</v>
      </c>
      <c r="AT783" s="130" t="s">
        <v>129</v>
      </c>
      <c r="AU783" s="130" t="s">
        <v>84</v>
      </c>
      <c r="AY783" s="18" t="s">
        <v>126</v>
      </c>
      <c r="BE783" s="131">
        <f>IF(N783="základní",J783,0)</f>
        <v>0</v>
      </c>
      <c r="BF783" s="131">
        <f>IF(N783="snížená",J783,0)</f>
        <v>0</v>
      </c>
      <c r="BG783" s="131">
        <f>IF(N783="zákl. přenesená",J783,0)</f>
        <v>0</v>
      </c>
      <c r="BH783" s="131">
        <f>IF(N783="sníž. přenesená",J783,0)</f>
        <v>0</v>
      </c>
      <c r="BI783" s="131">
        <f>IF(N783="nulová",J783,0)</f>
        <v>0</v>
      </c>
      <c r="BJ783" s="18" t="s">
        <v>82</v>
      </c>
      <c r="BK783" s="131">
        <f>ROUND(I783*H783,2)</f>
        <v>0</v>
      </c>
      <c r="BL783" s="18" t="s">
        <v>278</v>
      </c>
      <c r="BM783" s="130" t="s">
        <v>571</v>
      </c>
    </row>
    <row r="784" spans="2:65" s="1" customFormat="1" ht="24.2" customHeight="1">
      <c r="B784" s="119"/>
      <c r="C784" s="120" t="s">
        <v>572</v>
      </c>
      <c r="D784" s="120" t="s">
        <v>129</v>
      </c>
      <c r="E784" s="121" t="s">
        <v>573</v>
      </c>
      <c r="F784" s="122" t="s">
        <v>574</v>
      </c>
      <c r="G784" s="123" t="s">
        <v>148</v>
      </c>
      <c r="H784" s="124">
        <v>49.097999999999999</v>
      </c>
      <c r="I784" s="125"/>
      <c r="J784" s="125">
        <f>ROUND(I784*H784,2)</f>
        <v>0</v>
      </c>
      <c r="K784" s="122" t="s">
        <v>133</v>
      </c>
      <c r="L784" s="30"/>
      <c r="M784" s="126" t="s">
        <v>3</v>
      </c>
      <c r="N784" s="127" t="s">
        <v>48</v>
      </c>
      <c r="O784" s="128">
        <v>0.3</v>
      </c>
      <c r="P784" s="128">
        <f>O784*H784</f>
        <v>14.729399999999998</v>
      </c>
      <c r="Q784" s="128">
        <v>0</v>
      </c>
      <c r="R784" s="128">
        <f>Q784*H784</f>
        <v>0</v>
      </c>
      <c r="S784" s="128">
        <v>1.0489999999999999E-2</v>
      </c>
      <c r="T784" s="129">
        <f>S784*H784</f>
        <v>0.51503801999999999</v>
      </c>
      <c r="AR784" s="130" t="s">
        <v>278</v>
      </c>
      <c r="AT784" s="130" t="s">
        <v>129</v>
      </c>
      <c r="AU784" s="130" t="s">
        <v>84</v>
      </c>
      <c r="AY784" s="18" t="s">
        <v>126</v>
      </c>
      <c r="BE784" s="131">
        <f>IF(N784="základní",J784,0)</f>
        <v>0</v>
      </c>
      <c r="BF784" s="131">
        <f>IF(N784="snížená",J784,0)</f>
        <v>0</v>
      </c>
      <c r="BG784" s="131">
        <f>IF(N784="zákl. přenesená",J784,0)</f>
        <v>0</v>
      </c>
      <c r="BH784" s="131">
        <f>IF(N784="sníž. přenesená",J784,0)</f>
        <v>0</v>
      </c>
      <c r="BI784" s="131">
        <f>IF(N784="nulová",J784,0)</f>
        <v>0</v>
      </c>
      <c r="BJ784" s="18" t="s">
        <v>82</v>
      </c>
      <c r="BK784" s="131">
        <f>ROUND(I784*H784,2)</f>
        <v>0</v>
      </c>
      <c r="BL784" s="18" t="s">
        <v>278</v>
      </c>
      <c r="BM784" s="130" t="s">
        <v>575</v>
      </c>
    </row>
    <row r="785" spans="2:65" s="1" customFormat="1" ht="66.75" customHeight="1">
      <c r="B785" s="119"/>
      <c r="C785" s="120" t="s">
        <v>576</v>
      </c>
      <c r="D785" s="120" t="s">
        <v>129</v>
      </c>
      <c r="E785" s="121" t="s">
        <v>577</v>
      </c>
      <c r="F785" s="122" t="s">
        <v>578</v>
      </c>
      <c r="G785" s="123" t="s">
        <v>451</v>
      </c>
      <c r="H785" s="124">
        <f>2*0.038</f>
        <v>7.5999999999999998E-2</v>
      </c>
      <c r="I785" s="125"/>
      <c r="J785" s="125">
        <f>ROUND(I785*H785,2)</f>
        <v>0</v>
      </c>
      <c r="K785" s="122" t="s">
        <v>133</v>
      </c>
      <c r="L785" s="30"/>
      <c r="M785" s="126" t="s">
        <v>3</v>
      </c>
      <c r="N785" s="127" t="s">
        <v>48</v>
      </c>
      <c r="O785" s="128">
        <v>2.46</v>
      </c>
      <c r="P785" s="128">
        <f>O785*H785</f>
        <v>0.18695999999999999</v>
      </c>
      <c r="Q785" s="128">
        <v>0</v>
      </c>
      <c r="R785" s="128">
        <f>Q785*H785</f>
        <v>0</v>
      </c>
      <c r="S785" s="128">
        <v>0</v>
      </c>
      <c r="T785" s="129">
        <f>S785*H785</f>
        <v>0</v>
      </c>
      <c r="AR785" s="130" t="s">
        <v>278</v>
      </c>
      <c r="AT785" s="130" t="s">
        <v>129</v>
      </c>
      <c r="AU785" s="130" t="s">
        <v>84</v>
      </c>
      <c r="AY785" s="18" t="s">
        <v>126</v>
      </c>
      <c r="BE785" s="131">
        <f>IF(N785="základní",J785,0)</f>
        <v>0</v>
      </c>
      <c r="BF785" s="131">
        <f>IF(N785="snížená",J785,0)</f>
        <v>0</v>
      </c>
      <c r="BG785" s="131">
        <f>IF(N785="zákl. přenesená",J785,0)</f>
        <v>0</v>
      </c>
      <c r="BH785" s="131">
        <f>IF(N785="sníž. přenesená",J785,0)</f>
        <v>0</v>
      </c>
      <c r="BI785" s="131">
        <f>IF(N785="nulová",J785,0)</f>
        <v>0</v>
      </c>
      <c r="BJ785" s="18" t="s">
        <v>82</v>
      </c>
      <c r="BK785" s="131">
        <f>ROUND(I785*H785,2)</f>
        <v>0</v>
      </c>
      <c r="BL785" s="18" t="s">
        <v>278</v>
      </c>
      <c r="BM785" s="130" t="s">
        <v>579</v>
      </c>
    </row>
    <row r="786" spans="2:65" s="1" customFormat="1">
      <c r="B786" s="30"/>
      <c r="D786" s="132"/>
      <c r="F786" s="133"/>
      <c r="L786" s="30"/>
      <c r="M786" s="134"/>
      <c r="T786" s="51"/>
      <c r="AT786" s="18" t="s">
        <v>136</v>
      </c>
      <c r="AU786" s="18" t="s">
        <v>84</v>
      </c>
    </row>
    <row r="787" spans="2:65" s="1" customFormat="1" ht="62.65" customHeight="1">
      <c r="B787" s="119"/>
      <c r="C787" s="120" t="s">
        <v>580</v>
      </c>
      <c r="D787" s="120" t="s">
        <v>129</v>
      </c>
      <c r="E787" s="121" t="s">
        <v>581</v>
      </c>
      <c r="F787" s="122" t="s">
        <v>582</v>
      </c>
      <c r="G787" s="123" t="s">
        <v>451</v>
      </c>
      <c r="H787" s="124">
        <f>2*0.038</f>
        <v>7.5999999999999998E-2</v>
      </c>
      <c r="I787" s="125"/>
      <c r="J787" s="125">
        <f>ROUND(I787*H787,2)</f>
        <v>0</v>
      </c>
      <c r="K787" s="122" t="s">
        <v>133</v>
      </c>
      <c r="L787" s="30"/>
      <c r="M787" s="126" t="s">
        <v>3</v>
      </c>
      <c r="N787" s="127" t="s">
        <v>48</v>
      </c>
      <c r="O787" s="128">
        <v>1.32</v>
      </c>
      <c r="P787" s="128">
        <f>O787*H787</f>
        <v>0.10032000000000001</v>
      </c>
      <c r="Q787" s="128">
        <v>0</v>
      </c>
      <c r="R787" s="128">
        <f>Q787*H787</f>
        <v>0</v>
      </c>
      <c r="S787" s="128">
        <v>0</v>
      </c>
      <c r="T787" s="129">
        <f>S787*H787</f>
        <v>0</v>
      </c>
      <c r="AR787" s="130" t="s">
        <v>278</v>
      </c>
      <c r="AT787" s="130" t="s">
        <v>129</v>
      </c>
      <c r="AU787" s="130" t="s">
        <v>84</v>
      </c>
      <c r="AY787" s="18" t="s">
        <v>126</v>
      </c>
      <c r="BE787" s="131">
        <f>IF(N787="základní",J787,0)</f>
        <v>0</v>
      </c>
      <c r="BF787" s="131">
        <f>IF(N787="snížená",J787,0)</f>
        <v>0</v>
      </c>
      <c r="BG787" s="131">
        <f>IF(N787="zákl. přenesená",J787,0)</f>
        <v>0</v>
      </c>
      <c r="BH787" s="131">
        <f>IF(N787="sníž. přenesená",J787,0)</f>
        <v>0</v>
      </c>
      <c r="BI787" s="131">
        <f>IF(N787="nulová",J787,0)</f>
        <v>0</v>
      </c>
      <c r="BJ787" s="18" t="s">
        <v>82</v>
      </c>
      <c r="BK787" s="131">
        <f>ROUND(I787*H787,2)</f>
        <v>0</v>
      </c>
      <c r="BL787" s="18" t="s">
        <v>278</v>
      </c>
      <c r="BM787" s="130" t="s">
        <v>583</v>
      </c>
    </row>
    <row r="788" spans="2:65" s="1" customFormat="1">
      <c r="B788" s="30"/>
      <c r="D788" s="132"/>
      <c r="F788" s="133"/>
      <c r="L788" s="30"/>
      <c r="M788" s="134"/>
      <c r="T788" s="51"/>
      <c r="AT788" s="18" t="s">
        <v>136</v>
      </c>
      <c r="AU788" s="18" t="s">
        <v>84</v>
      </c>
    </row>
    <row r="789" spans="2:65" s="11" customFormat="1" ht="22.9" customHeight="1">
      <c r="B789" s="108"/>
      <c r="D789" s="109" t="s">
        <v>76</v>
      </c>
      <c r="E789" s="117" t="s">
        <v>584</v>
      </c>
      <c r="F789" s="117" t="s">
        <v>585</v>
      </c>
      <c r="J789" s="118">
        <f>SUM(J790:J794)</f>
        <v>0</v>
      </c>
      <c r="L789" s="108"/>
      <c r="M789" s="112"/>
      <c r="P789" s="113">
        <f>SUM(P790:P795)</f>
        <v>1.354538</v>
      </c>
      <c r="R789" s="113">
        <f>SUM(R790:R795)</f>
        <v>8.8000000000000005E-3</v>
      </c>
      <c r="T789" s="114">
        <f>SUM(T790:T795)</f>
        <v>0</v>
      </c>
      <c r="AR789" s="109" t="s">
        <v>84</v>
      </c>
      <c r="AT789" s="115" t="s">
        <v>76</v>
      </c>
      <c r="AU789" s="115" t="s">
        <v>82</v>
      </c>
      <c r="AY789" s="109" t="s">
        <v>126</v>
      </c>
      <c r="BK789" s="116">
        <f>SUM(BK790:BK795)</f>
        <v>0</v>
      </c>
    </row>
    <row r="790" spans="2:65" s="1" customFormat="1" ht="24.2" customHeight="1">
      <c r="B790" s="119"/>
      <c r="C790" s="120" t="s">
        <v>586</v>
      </c>
      <c r="D790" s="120" t="s">
        <v>129</v>
      </c>
      <c r="E790" s="121" t="s">
        <v>587</v>
      </c>
      <c r="F790" s="122" t="s">
        <v>588</v>
      </c>
      <c r="G790" s="123" t="s">
        <v>132</v>
      </c>
      <c r="H790" s="124">
        <v>4</v>
      </c>
      <c r="I790" s="125"/>
      <c r="J790" s="125">
        <f>ROUND(I790*H790,2)</f>
        <v>0</v>
      </c>
      <c r="K790" s="122" t="s">
        <v>133</v>
      </c>
      <c r="L790" s="30"/>
      <c r="M790" s="126" t="s">
        <v>3</v>
      </c>
      <c r="N790" s="127" t="s">
        <v>48</v>
      </c>
      <c r="O790" s="128">
        <v>0.32900000000000001</v>
      </c>
      <c r="P790" s="128">
        <f>O790*H790</f>
        <v>1.3160000000000001</v>
      </c>
      <c r="Q790" s="128">
        <v>0</v>
      </c>
      <c r="R790" s="128">
        <f>Q790*H790</f>
        <v>0</v>
      </c>
      <c r="S790" s="128">
        <v>0</v>
      </c>
      <c r="T790" s="129">
        <f>S790*H790</f>
        <v>0</v>
      </c>
      <c r="AR790" s="130" t="s">
        <v>278</v>
      </c>
      <c r="AT790" s="130" t="s">
        <v>129</v>
      </c>
      <c r="AU790" s="130" t="s">
        <v>84</v>
      </c>
      <c r="AY790" s="18" t="s">
        <v>126</v>
      </c>
      <c r="BE790" s="131">
        <f>IF(N790="základní",J790,0)</f>
        <v>0</v>
      </c>
      <c r="BF790" s="131">
        <f>IF(N790="snížená",J790,0)</f>
        <v>0</v>
      </c>
      <c r="BG790" s="131">
        <f>IF(N790="zákl. přenesená",J790,0)</f>
        <v>0</v>
      </c>
      <c r="BH790" s="131">
        <f>IF(N790="sníž. přenesená",J790,0)</f>
        <v>0</v>
      </c>
      <c r="BI790" s="131">
        <f>IF(N790="nulová",J790,0)</f>
        <v>0</v>
      </c>
      <c r="BJ790" s="18" t="s">
        <v>82</v>
      </c>
      <c r="BK790" s="131">
        <f>ROUND(I790*H790,2)</f>
        <v>0</v>
      </c>
      <c r="BL790" s="18" t="s">
        <v>278</v>
      </c>
      <c r="BM790" s="130" t="s">
        <v>589</v>
      </c>
    </row>
    <row r="791" spans="2:65" s="1" customFormat="1" ht="16.5" customHeight="1">
      <c r="B791" s="119"/>
      <c r="C791" s="159" t="s">
        <v>590</v>
      </c>
      <c r="D791" s="159" t="s">
        <v>265</v>
      </c>
      <c r="E791" s="160" t="s">
        <v>591</v>
      </c>
      <c r="F791" s="161" t="s">
        <v>592</v>
      </c>
      <c r="G791" s="162" t="s">
        <v>132</v>
      </c>
      <c r="H791" s="163">
        <v>4</v>
      </c>
      <c r="I791" s="164"/>
      <c r="J791" s="164">
        <f>ROUND(I791*H791,2)</f>
        <v>0</v>
      </c>
      <c r="K791" s="161" t="s">
        <v>133</v>
      </c>
      <c r="L791" s="165"/>
      <c r="M791" s="166" t="s">
        <v>3</v>
      </c>
      <c r="N791" s="167" t="s">
        <v>48</v>
      </c>
      <c r="O791" s="128">
        <v>0</v>
      </c>
      <c r="P791" s="128">
        <f>O791*H791</f>
        <v>0</v>
      </c>
      <c r="Q791" s="128">
        <v>2.2000000000000001E-3</v>
      </c>
      <c r="R791" s="128">
        <f>Q791*H791</f>
        <v>8.8000000000000005E-3</v>
      </c>
      <c r="S791" s="128">
        <v>0</v>
      </c>
      <c r="T791" s="129">
        <f>S791*H791</f>
        <v>0</v>
      </c>
      <c r="AR791" s="130" t="s">
        <v>401</v>
      </c>
      <c r="AT791" s="130" t="s">
        <v>265</v>
      </c>
      <c r="AU791" s="130" t="s">
        <v>84</v>
      </c>
      <c r="AY791" s="18" t="s">
        <v>126</v>
      </c>
      <c r="BE791" s="131">
        <f>IF(N791="základní",J791,0)</f>
        <v>0</v>
      </c>
      <c r="BF791" s="131">
        <f>IF(N791="snížená",J791,0)</f>
        <v>0</v>
      </c>
      <c r="BG791" s="131">
        <f>IF(N791="zákl. přenesená",J791,0)</f>
        <v>0</v>
      </c>
      <c r="BH791" s="131">
        <f>IF(N791="sníž. přenesená",J791,0)</f>
        <v>0</v>
      </c>
      <c r="BI791" s="131">
        <f>IF(N791="nulová",J791,0)</f>
        <v>0</v>
      </c>
      <c r="BJ791" s="18" t="s">
        <v>82</v>
      </c>
      <c r="BK791" s="131">
        <f>ROUND(I791*H791,2)</f>
        <v>0</v>
      </c>
      <c r="BL791" s="18" t="s">
        <v>278</v>
      </c>
      <c r="BM791" s="130" t="s">
        <v>593</v>
      </c>
    </row>
    <row r="792" spans="2:65" s="1" customFormat="1" ht="49.15" customHeight="1">
      <c r="B792" s="119"/>
      <c r="C792" s="120" t="s">
        <v>594</v>
      </c>
      <c r="D792" s="120" t="s">
        <v>129</v>
      </c>
      <c r="E792" s="121" t="s">
        <v>595</v>
      </c>
      <c r="F792" s="122" t="s">
        <v>596</v>
      </c>
      <c r="G792" s="123" t="s">
        <v>451</v>
      </c>
      <c r="H792" s="124">
        <v>8.9999999999999993E-3</v>
      </c>
      <c r="I792" s="125"/>
      <c r="J792" s="125">
        <f>ROUND(I792*H792,2)</f>
        <v>0</v>
      </c>
      <c r="K792" s="122" t="s">
        <v>133</v>
      </c>
      <c r="L792" s="30"/>
      <c r="M792" s="126" t="s">
        <v>3</v>
      </c>
      <c r="N792" s="127" t="s">
        <v>48</v>
      </c>
      <c r="O792" s="128">
        <v>2.782</v>
      </c>
      <c r="P792" s="128">
        <f>O792*H792</f>
        <v>2.5037999999999998E-2</v>
      </c>
      <c r="Q792" s="128">
        <v>0</v>
      </c>
      <c r="R792" s="128">
        <f>Q792*H792</f>
        <v>0</v>
      </c>
      <c r="S792" s="128">
        <v>0</v>
      </c>
      <c r="T792" s="129">
        <f>S792*H792</f>
        <v>0</v>
      </c>
      <c r="AR792" s="130" t="s">
        <v>278</v>
      </c>
      <c r="AT792" s="130" t="s">
        <v>129</v>
      </c>
      <c r="AU792" s="130" t="s">
        <v>84</v>
      </c>
      <c r="AY792" s="18" t="s">
        <v>126</v>
      </c>
      <c r="BE792" s="131">
        <f>IF(N792="základní",J792,0)</f>
        <v>0</v>
      </c>
      <c r="BF792" s="131">
        <f>IF(N792="snížená",J792,0)</f>
        <v>0</v>
      </c>
      <c r="BG792" s="131">
        <f>IF(N792="zákl. přenesená",J792,0)</f>
        <v>0</v>
      </c>
      <c r="BH792" s="131">
        <f>IF(N792="sníž. přenesená",J792,0)</f>
        <v>0</v>
      </c>
      <c r="BI792" s="131">
        <f>IF(N792="nulová",J792,0)</f>
        <v>0</v>
      </c>
      <c r="BJ792" s="18" t="s">
        <v>82</v>
      </c>
      <c r="BK792" s="131">
        <f>ROUND(I792*H792,2)</f>
        <v>0</v>
      </c>
      <c r="BL792" s="18" t="s">
        <v>278</v>
      </c>
      <c r="BM792" s="130" t="s">
        <v>597</v>
      </c>
    </row>
    <row r="793" spans="2:65" s="1" customFormat="1">
      <c r="B793" s="30"/>
      <c r="D793" s="132" t="s">
        <v>136</v>
      </c>
      <c r="F793" s="133" t="s">
        <v>598</v>
      </c>
      <c r="L793" s="30"/>
      <c r="M793" s="134"/>
      <c r="T793" s="51"/>
      <c r="AT793" s="18" t="s">
        <v>136</v>
      </c>
      <c r="AU793" s="18" t="s">
        <v>84</v>
      </c>
    </row>
    <row r="794" spans="2:65" s="1" customFormat="1" ht="49.15" customHeight="1">
      <c r="B794" s="119"/>
      <c r="C794" s="120" t="s">
        <v>599</v>
      </c>
      <c r="D794" s="120" t="s">
        <v>129</v>
      </c>
      <c r="E794" s="121" t="s">
        <v>600</v>
      </c>
      <c r="F794" s="122" t="s">
        <v>601</v>
      </c>
      <c r="G794" s="123" t="s">
        <v>451</v>
      </c>
      <c r="H794" s="124">
        <v>8.9999999999999993E-3</v>
      </c>
      <c r="I794" s="125"/>
      <c r="J794" s="125">
        <f>ROUND(I794*H794,2)</f>
        <v>0</v>
      </c>
      <c r="K794" s="122" t="s">
        <v>133</v>
      </c>
      <c r="L794" s="30"/>
      <c r="M794" s="126" t="s">
        <v>3</v>
      </c>
      <c r="N794" s="127" t="s">
        <v>48</v>
      </c>
      <c r="O794" s="128">
        <v>1.5</v>
      </c>
      <c r="P794" s="128">
        <f>O794*H794</f>
        <v>1.3499999999999998E-2</v>
      </c>
      <c r="Q794" s="128">
        <v>0</v>
      </c>
      <c r="R794" s="128">
        <f>Q794*H794</f>
        <v>0</v>
      </c>
      <c r="S794" s="128">
        <v>0</v>
      </c>
      <c r="T794" s="129">
        <f>S794*H794</f>
        <v>0</v>
      </c>
      <c r="AR794" s="130" t="s">
        <v>278</v>
      </c>
      <c r="AT794" s="130" t="s">
        <v>129</v>
      </c>
      <c r="AU794" s="130" t="s">
        <v>84</v>
      </c>
      <c r="AY794" s="18" t="s">
        <v>126</v>
      </c>
      <c r="BE794" s="131">
        <f>IF(N794="základní",J794,0)</f>
        <v>0</v>
      </c>
      <c r="BF794" s="131">
        <f>IF(N794="snížená",J794,0)</f>
        <v>0</v>
      </c>
      <c r="BG794" s="131">
        <f>IF(N794="zákl. přenesená",J794,0)</f>
        <v>0</v>
      </c>
      <c r="BH794" s="131">
        <f>IF(N794="sníž. přenesená",J794,0)</f>
        <v>0</v>
      </c>
      <c r="BI794" s="131">
        <f>IF(N794="nulová",J794,0)</f>
        <v>0</v>
      </c>
      <c r="BJ794" s="18" t="s">
        <v>82</v>
      </c>
      <c r="BK794" s="131">
        <f>ROUND(I794*H794,2)</f>
        <v>0</v>
      </c>
      <c r="BL794" s="18" t="s">
        <v>278</v>
      </c>
      <c r="BM794" s="130" t="s">
        <v>602</v>
      </c>
    </row>
    <row r="795" spans="2:65" s="1" customFormat="1">
      <c r="B795" s="30"/>
      <c r="D795" s="132" t="s">
        <v>136</v>
      </c>
      <c r="F795" s="133" t="s">
        <v>603</v>
      </c>
      <c r="L795" s="30"/>
      <c r="M795" s="134"/>
      <c r="T795" s="51"/>
      <c r="AT795" s="18" t="s">
        <v>136</v>
      </c>
      <c r="AU795" s="18" t="s">
        <v>84</v>
      </c>
    </row>
    <row r="796" spans="2:65" s="11" customFormat="1" ht="22.9" customHeight="1">
      <c r="B796" s="108"/>
      <c r="D796" s="109" t="s">
        <v>76</v>
      </c>
      <c r="E796" s="117" t="s">
        <v>604</v>
      </c>
      <c r="F796" s="117" t="s">
        <v>605</v>
      </c>
      <c r="J796" s="118">
        <f>SUM(J797:J826)</f>
        <v>0</v>
      </c>
      <c r="L796" s="108"/>
      <c r="M796" s="112"/>
      <c r="P796" s="113">
        <f>SUM(P797:P827)</f>
        <v>78.736212000000009</v>
      </c>
      <c r="R796" s="113">
        <f>SUM(R797:R827)</f>
        <v>1.0119</v>
      </c>
      <c r="T796" s="114">
        <f>SUM(T797:T827)</f>
        <v>0</v>
      </c>
      <c r="AR796" s="109" t="s">
        <v>84</v>
      </c>
      <c r="AT796" s="115" t="s">
        <v>76</v>
      </c>
      <c r="AU796" s="115" t="s">
        <v>82</v>
      </c>
      <c r="AY796" s="109" t="s">
        <v>126</v>
      </c>
      <c r="BK796" s="116">
        <f>SUM(BK797:BK827)</f>
        <v>0</v>
      </c>
    </row>
    <row r="797" spans="2:65" s="1" customFormat="1" ht="16.5" customHeight="1">
      <c r="B797" s="119"/>
      <c r="C797" s="159" t="s">
        <v>606</v>
      </c>
      <c r="D797" s="159" t="s">
        <v>265</v>
      </c>
      <c r="E797" s="160" t="s">
        <v>607</v>
      </c>
      <c r="F797" s="251" t="s">
        <v>996</v>
      </c>
      <c r="G797" s="162" t="s">
        <v>608</v>
      </c>
      <c r="H797" s="163">
        <v>1</v>
      </c>
      <c r="I797" s="164"/>
      <c r="J797" s="164">
        <f>ROUND(I797*H797,2)</f>
        <v>0</v>
      </c>
      <c r="K797" s="161" t="s">
        <v>133</v>
      </c>
      <c r="L797" s="165"/>
      <c r="M797" s="166" t="s">
        <v>3</v>
      </c>
      <c r="N797" s="167" t="s">
        <v>48</v>
      </c>
      <c r="O797" s="128">
        <v>0</v>
      </c>
      <c r="P797" s="128">
        <f>O797*H797</f>
        <v>0</v>
      </c>
      <c r="Q797" s="128">
        <v>3.8999999999999998E-3</v>
      </c>
      <c r="R797" s="128">
        <f>Q797*H797</f>
        <v>3.8999999999999998E-3</v>
      </c>
      <c r="S797" s="128">
        <v>0</v>
      </c>
      <c r="T797" s="129">
        <f>S797*H797</f>
        <v>0</v>
      </c>
      <c r="AR797" s="130" t="s">
        <v>401</v>
      </c>
      <c r="AT797" s="130" t="s">
        <v>265</v>
      </c>
      <c r="AU797" s="130" t="s">
        <v>84</v>
      </c>
      <c r="AY797" s="18" t="s">
        <v>126</v>
      </c>
      <c r="BE797" s="131">
        <f>IF(N797="základní",J797,0)</f>
        <v>0</v>
      </c>
      <c r="BF797" s="131">
        <f>IF(N797="snížená",J797,0)</f>
        <v>0</v>
      </c>
      <c r="BG797" s="131">
        <f>IF(N797="zákl. přenesená",J797,0)</f>
        <v>0</v>
      </c>
      <c r="BH797" s="131">
        <f>IF(N797="sníž. přenesená",J797,0)</f>
        <v>0</v>
      </c>
      <c r="BI797" s="131">
        <f>IF(N797="nulová",J797,0)</f>
        <v>0</v>
      </c>
      <c r="BJ797" s="18" t="s">
        <v>82</v>
      </c>
      <c r="BK797" s="131">
        <f>ROUND(I797*H797,2)</f>
        <v>0</v>
      </c>
      <c r="BL797" s="18" t="s">
        <v>278</v>
      </c>
      <c r="BM797" s="130" t="s">
        <v>609</v>
      </c>
    </row>
    <row r="798" spans="2:65" s="12" customFormat="1">
      <c r="B798" s="135"/>
      <c r="D798" s="136" t="s">
        <v>138</v>
      </c>
      <c r="E798" s="137" t="s">
        <v>3</v>
      </c>
      <c r="F798" s="267" t="s">
        <v>995</v>
      </c>
      <c r="H798" s="137" t="s">
        <v>3</v>
      </c>
      <c r="L798" s="135"/>
      <c r="M798" s="139"/>
      <c r="T798" s="140"/>
      <c r="AT798" s="137" t="s">
        <v>138</v>
      </c>
      <c r="AU798" s="137" t="s">
        <v>84</v>
      </c>
      <c r="AV798" s="12" t="s">
        <v>82</v>
      </c>
      <c r="AW798" s="12" t="s">
        <v>36</v>
      </c>
      <c r="AX798" s="12" t="s">
        <v>77</v>
      </c>
      <c r="AY798" s="137" t="s">
        <v>126</v>
      </c>
    </row>
    <row r="799" spans="2:65" s="12" customFormat="1">
      <c r="B799" s="135"/>
      <c r="D799" s="136" t="s">
        <v>138</v>
      </c>
      <c r="E799" s="137" t="s">
        <v>3</v>
      </c>
      <c r="F799" s="267" t="s">
        <v>1001</v>
      </c>
      <c r="G799" s="12" t="s">
        <v>990</v>
      </c>
      <c r="H799" s="137">
        <v>10</v>
      </c>
      <c r="L799" s="135"/>
      <c r="M799" s="139"/>
      <c r="T799" s="140"/>
      <c r="AT799" s="137" t="s">
        <v>138</v>
      </c>
      <c r="AU799" s="137" t="s">
        <v>84</v>
      </c>
      <c r="AV799" s="12" t="s">
        <v>82</v>
      </c>
      <c r="AW799" s="12" t="s">
        <v>36</v>
      </c>
      <c r="AX799" s="12" t="s">
        <v>77</v>
      </c>
      <c r="AY799" s="137" t="s">
        <v>126</v>
      </c>
    </row>
    <row r="800" spans="2:65" s="12" customFormat="1">
      <c r="B800" s="135"/>
      <c r="D800" s="136" t="s">
        <v>138</v>
      </c>
      <c r="E800" s="137" t="s">
        <v>3</v>
      </c>
      <c r="F800" s="267" t="s">
        <v>1002</v>
      </c>
      <c r="G800" s="12" t="s">
        <v>990</v>
      </c>
      <c r="H800" s="137">
        <v>2</v>
      </c>
      <c r="L800" s="135"/>
      <c r="M800" s="139"/>
      <c r="T800" s="140"/>
      <c r="AT800" s="137" t="s">
        <v>138</v>
      </c>
      <c r="AU800" s="137" t="s">
        <v>84</v>
      </c>
      <c r="AV800" s="12" t="s">
        <v>82</v>
      </c>
      <c r="AW800" s="12" t="s">
        <v>36</v>
      </c>
      <c r="AX800" s="12" t="s">
        <v>77</v>
      </c>
      <c r="AY800" s="137" t="s">
        <v>126</v>
      </c>
    </row>
    <row r="801" spans="2:65" s="12" customFormat="1">
      <c r="B801" s="135"/>
      <c r="D801" s="136"/>
      <c r="E801" s="137"/>
      <c r="F801" s="267" t="s">
        <v>1003</v>
      </c>
      <c r="G801" s="12" t="s">
        <v>990</v>
      </c>
      <c r="H801" s="137">
        <v>2</v>
      </c>
      <c r="L801" s="135"/>
      <c r="M801" s="139"/>
      <c r="T801" s="140"/>
      <c r="AT801" s="137"/>
      <c r="AU801" s="137"/>
      <c r="AY801" s="137"/>
    </row>
    <row r="802" spans="2:65" s="12" customFormat="1">
      <c r="B802" s="135"/>
      <c r="D802" s="136" t="s">
        <v>138</v>
      </c>
      <c r="E802" s="137" t="s">
        <v>3</v>
      </c>
      <c r="F802" s="267" t="s">
        <v>997</v>
      </c>
      <c r="G802" s="12" t="s">
        <v>990</v>
      </c>
      <c r="H802" s="137">
        <v>10</v>
      </c>
      <c r="L802" s="135"/>
      <c r="M802" s="139"/>
      <c r="T802" s="140"/>
      <c r="AT802" s="137" t="s">
        <v>138</v>
      </c>
      <c r="AU802" s="137" t="s">
        <v>84</v>
      </c>
      <c r="AV802" s="12" t="s">
        <v>82</v>
      </c>
      <c r="AW802" s="12" t="s">
        <v>36</v>
      </c>
      <c r="AX802" s="12" t="s">
        <v>77</v>
      </c>
      <c r="AY802" s="137" t="s">
        <v>126</v>
      </c>
    </row>
    <row r="803" spans="2:65" s="12" customFormat="1">
      <c r="B803" s="135"/>
      <c r="D803" s="136" t="s">
        <v>138</v>
      </c>
      <c r="E803" s="137" t="s">
        <v>3</v>
      </c>
      <c r="F803" s="267" t="s">
        <v>998</v>
      </c>
      <c r="G803" s="12" t="s">
        <v>990</v>
      </c>
      <c r="H803" s="137">
        <v>8</v>
      </c>
      <c r="L803" s="135"/>
      <c r="M803" s="139"/>
      <c r="T803" s="140"/>
      <c r="AT803" s="137" t="s">
        <v>138</v>
      </c>
      <c r="AU803" s="137" t="s">
        <v>84</v>
      </c>
      <c r="AV803" s="12" t="s">
        <v>82</v>
      </c>
      <c r="AW803" s="12" t="s">
        <v>36</v>
      </c>
      <c r="AX803" s="12" t="s">
        <v>77</v>
      </c>
      <c r="AY803" s="137" t="s">
        <v>126</v>
      </c>
    </row>
    <row r="804" spans="2:65" s="13" customFormat="1">
      <c r="B804" s="141"/>
      <c r="D804" s="136" t="s">
        <v>138</v>
      </c>
      <c r="E804" s="142" t="s">
        <v>3</v>
      </c>
      <c r="F804" s="267" t="s">
        <v>987</v>
      </c>
      <c r="G804" s="12" t="s">
        <v>990</v>
      </c>
      <c r="H804" s="137">
        <v>10</v>
      </c>
      <c r="L804" s="141"/>
      <c r="M804" s="145"/>
      <c r="T804" s="146"/>
      <c r="AT804" s="142" t="s">
        <v>138</v>
      </c>
      <c r="AU804" s="142" t="s">
        <v>84</v>
      </c>
      <c r="AV804" s="13" t="s">
        <v>84</v>
      </c>
      <c r="AW804" s="13" t="s">
        <v>36</v>
      </c>
      <c r="AX804" s="13" t="s">
        <v>82</v>
      </c>
      <c r="AY804" s="142" t="s">
        <v>126</v>
      </c>
    </row>
    <row r="805" spans="2:65" s="13" customFormat="1">
      <c r="B805" s="141"/>
      <c r="D805" s="136"/>
      <c r="E805" s="142"/>
      <c r="F805" s="267" t="s">
        <v>999</v>
      </c>
      <c r="G805" s="12" t="s">
        <v>990</v>
      </c>
      <c r="H805" s="137">
        <v>10</v>
      </c>
      <c r="L805" s="141"/>
      <c r="M805" s="145"/>
      <c r="T805" s="146"/>
      <c r="AT805" s="142"/>
      <c r="AU805" s="142"/>
      <c r="AY805" s="142"/>
    </row>
    <row r="806" spans="2:65" s="13" customFormat="1">
      <c r="B806" s="141"/>
      <c r="D806" s="136"/>
      <c r="E806" s="142"/>
      <c r="F806" s="267" t="s">
        <v>1000</v>
      </c>
      <c r="G806" s="12" t="s">
        <v>990</v>
      </c>
      <c r="H806" s="137">
        <v>10</v>
      </c>
      <c r="L806" s="141"/>
      <c r="M806" s="145"/>
      <c r="T806" s="146"/>
      <c r="AT806" s="142"/>
      <c r="AU806" s="142"/>
      <c r="AY806" s="142"/>
    </row>
    <row r="807" spans="2:65" s="13" customFormat="1">
      <c r="B807" s="141"/>
      <c r="D807" s="136"/>
      <c r="E807" s="142"/>
      <c r="F807" s="267" t="s">
        <v>1005</v>
      </c>
      <c r="G807" s="12" t="s">
        <v>990</v>
      </c>
      <c r="H807" s="137">
        <v>18</v>
      </c>
      <c r="L807" s="141"/>
      <c r="M807" s="145"/>
      <c r="T807" s="146"/>
      <c r="AT807" s="142"/>
      <c r="AU807" s="142"/>
      <c r="AY807" s="142"/>
    </row>
    <row r="808" spans="2:65" s="1" customFormat="1" ht="37.9" customHeight="1">
      <c r="B808" s="119"/>
      <c r="C808" s="120" t="s">
        <v>610</v>
      </c>
      <c r="D808" s="120" t="s">
        <v>129</v>
      </c>
      <c r="E808" s="121" t="s">
        <v>611</v>
      </c>
      <c r="F808" s="122" t="s">
        <v>612</v>
      </c>
      <c r="G808" s="123" t="s">
        <v>132</v>
      </c>
      <c r="H808" s="124">
        <v>18</v>
      </c>
      <c r="I808" s="125"/>
      <c r="J808" s="125">
        <f>ROUND(I808*H808,2)</f>
        <v>0</v>
      </c>
      <c r="K808" s="122" t="s">
        <v>133</v>
      </c>
      <c r="L808" s="30"/>
      <c r="M808" s="126" t="s">
        <v>3</v>
      </c>
      <c r="N808" s="127" t="s">
        <v>48</v>
      </c>
      <c r="O808" s="128">
        <v>1.6819999999999999</v>
      </c>
      <c r="P808" s="128">
        <f>O808*H808</f>
        <v>30.276</v>
      </c>
      <c r="Q808" s="128">
        <v>0</v>
      </c>
      <c r="R808" s="128">
        <f>Q808*H808</f>
        <v>0</v>
      </c>
      <c r="S808" s="128">
        <v>0</v>
      </c>
      <c r="T808" s="129">
        <f>S808*H808</f>
        <v>0</v>
      </c>
      <c r="AR808" s="130" t="s">
        <v>278</v>
      </c>
      <c r="AT808" s="130" t="s">
        <v>129</v>
      </c>
      <c r="AU808" s="130" t="s">
        <v>84</v>
      </c>
      <c r="AY808" s="18" t="s">
        <v>126</v>
      </c>
      <c r="BE808" s="131">
        <f>IF(N808="základní",J808,0)</f>
        <v>0</v>
      </c>
      <c r="BF808" s="131">
        <f>IF(N808="snížená",J808,0)</f>
        <v>0</v>
      </c>
      <c r="BG808" s="131">
        <f>IF(N808="zákl. přenesená",J808,0)</f>
        <v>0</v>
      </c>
      <c r="BH808" s="131">
        <f>IF(N808="sníž. přenesená",J808,0)</f>
        <v>0</v>
      </c>
      <c r="BI808" s="131">
        <f>IF(N808="nulová",J808,0)</f>
        <v>0</v>
      </c>
      <c r="BJ808" s="18" t="s">
        <v>82</v>
      </c>
      <c r="BK808" s="131">
        <f>ROUND(I808*H808,2)</f>
        <v>0</v>
      </c>
      <c r="BL808" s="18" t="s">
        <v>278</v>
      </c>
      <c r="BM808" s="130" t="s">
        <v>613</v>
      </c>
    </row>
    <row r="809" spans="2:65" s="1" customFormat="1" ht="45.75" customHeight="1">
      <c r="B809" s="119"/>
      <c r="C809" s="159" t="s">
        <v>614</v>
      </c>
      <c r="D809" s="159" t="s">
        <v>265</v>
      </c>
      <c r="E809" s="160" t="s">
        <v>615</v>
      </c>
      <c r="F809" s="251" t="s">
        <v>1006</v>
      </c>
      <c r="G809" s="162" t="s">
        <v>132</v>
      </c>
      <c r="H809" s="163">
        <v>3</v>
      </c>
      <c r="I809" s="164"/>
      <c r="J809" s="164">
        <f>ROUND(I809*H809,2)</f>
        <v>0</v>
      </c>
      <c r="K809" s="161" t="s">
        <v>133</v>
      </c>
      <c r="L809" s="165"/>
      <c r="M809" s="166" t="s">
        <v>3</v>
      </c>
      <c r="N809" s="167" t="s">
        <v>48</v>
      </c>
      <c r="O809" s="128">
        <v>0</v>
      </c>
      <c r="P809" s="128">
        <f>O809*H809</f>
        <v>0</v>
      </c>
      <c r="Q809" s="128">
        <v>1.6E-2</v>
      </c>
      <c r="R809" s="128">
        <f>Q809*H809</f>
        <v>4.8000000000000001E-2</v>
      </c>
      <c r="S809" s="128">
        <v>0</v>
      </c>
      <c r="T809" s="129">
        <f>S809*H809</f>
        <v>0</v>
      </c>
      <c r="AR809" s="130" t="s">
        <v>401</v>
      </c>
      <c r="AT809" s="130" t="s">
        <v>265</v>
      </c>
      <c r="AU809" s="130" t="s">
        <v>84</v>
      </c>
      <c r="AY809" s="18" t="s">
        <v>126</v>
      </c>
      <c r="BE809" s="131">
        <f>IF(N809="základní",J809,0)</f>
        <v>0</v>
      </c>
      <c r="BF809" s="131">
        <f>IF(N809="snížená",J809,0)</f>
        <v>0</v>
      </c>
      <c r="BG809" s="131">
        <f>IF(N809="zákl. přenesená",J809,0)</f>
        <v>0</v>
      </c>
      <c r="BH809" s="131">
        <f>IF(N809="sníž. přenesená",J809,0)</f>
        <v>0</v>
      </c>
      <c r="BI809" s="131">
        <f>IF(N809="nulová",J809,0)</f>
        <v>0</v>
      </c>
      <c r="BJ809" s="18" t="s">
        <v>82</v>
      </c>
      <c r="BK809" s="131">
        <f>ROUND(I809*H809,2)</f>
        <v>0</v>
      </c>
      <c r="BL809" s="18" t="s">
        <v>278</v>
      </c>
      <c r="BM809" s="130" t="s">
        <v>616</v>
      </c>
    </row>
    <row r="810" spans="2:65" s="1" customFormat="1" ht="40.5" customHeight="1">
      <c r="B810" s="119"/>
      <c r="C810" s="159" t="s">
        <v>617</v>
      </c>
      <c r="D810" s="159" t="s">
        <v>265</v>
      </c>
      <c r="E810" s="160" t="s">
        <v>1022</v>
      </c>
      <c r="F810" s="251" t="s">
        <v>1009</v>
      </c>
      <c r="G810" s="162" t="s">
        <v>132</v>
      </c>
      <c r="H810" s="163">
        <v>3</v>
      </c>
      <c r="I810" s="164"/>
      <c r="J810" s="164">
        <f t="shared" ref="J810:J815" si="1">ROUND(I810*H810,2)</f>
        <v>0</v>
      </c>
      <c r="K810" s="161" t="s">
        <v>133</v>
      </c>
      <c r="L810" s="165"/>
      <c r="M810" s="166"/>
      <c r="N810" s="167"/>
      <c r="O810" s="128"/>
      <c r="P810" s="128"/>
      <c r="Q810" s="128"/>
      <c r="R810" s="128"/>
      <c r="S810" s="128"/>
      <c r="T810" s="129"/>
      <c r="AR810" s="130"/>
      <c r="AT810" s="130"/>
      <c r="AU810" s="130"/>
      <c r="AY810" s="18"/>
      <c r="BE810" s="131"/>
      <c r="BF810" s="131"/>
      <c r="BG810" s="131"/>
      <c r="BH810" s="131"/>
      <c r="BI810" s="131"/>
      <c r="BJ810" s="18"/>
      <c r="BK810" s="131"/>
      <c r="BL810" s="18"/>
      <c r="BM810" s="130"/>
    </row>
    <row r="811" spans="2:65" s="1" customFormat="1" ht="48" customHeight="1">
      <c r="B811" s="119"/>
      <c r="C811" s="159" t="s">
        <v>621</v>
      </c>
      <c r="D811" s="159" t="s">
        <v>265</v>
      </c>
      <c r="E811" s="160" t="s">
        <v>1023</v>
      </c>
      <c r="F811" s="251" t="s">
        <v>1007</v>
      </c>
      <c r="G811" s="162" t="s">
        <v>132</v>
      </c>
      <c r="H811" s="163">
        <v>1</v>
      </c>
      <c r="I811" s="164"/>
      <c r="J811" s="164">
        <f t="shared" si="1"/>
        <v>0</v>
      </c>
      <c r="K811" s="161" t="s">
        <v>133</v>
      </c>
      <c r="L811" s="165"/>
      <c r="M811" s="166"/>
      <c r="N811" s="167"/>
      <c r="O811" s="128"/>
      <c r="P811" s="128"/>
      <c r="Q811" s="128"/>
      <c r="R811" s="128"/>
      <c r="S811" s="128"/>
      <c r="T811" s="129"/>
      <c r="AR811" s="130"/>
      <c r="AT811" s="130"/>
      <c r="AU811" s="130"/>
      <c r="AY811" s="18"/>
      <c r="BE811" s="131"/>
      <c r="BF811" s="131"/>
      <c r="BG811" s="131"/>
      <c r="BH811" s="131"/>
      <c r="BI811" s="131"/>
      <c r="BJ811" s="18"/>
      <c r="BK811" s="131"/>
      <c r="BL811" s="18"/>
      <c r="BM811" s="130"/>
    </row>
    <row r="812" spans="2:65" s="1" customFormat="1" ht="48" customHeight="1">
      <c r="B812" s="119"/>
      <c r="C812" s="159" t="s">
        <v>625</v>
      </c>
      <c r="D812" s="159" t="s">
        <v>265</v>
      </c>
      <c r="E812" s="160" t="s">
        <v>1024</v>
      </c>
      <c r="F812" s="251" t="s">
        <v>1010</v>
      </c>
      <c r="G812" s="162" t="s">
        <v>132</v>
      </c>
      <c r="H812" s="163">
        <v>2</v>
      </c>
      <c r="I812" s="164"/>
      <c r="J812" s="164">
        <f t="shared" si="1"/>
        <v>0</v>
      </c>
      <c r="K812" s="161" t="s">
        <v>133</v>
      </c>
      <c r="L812" s="165"/>
      <c r="M812" s="166"/>
      <c r="N812" s="167"/>
      <c r="O812" s="128"/>
      <c r="P812" s="128"/>
      <c r="Q812" s="128"/>
      <c r="R812" s="128"/>
      <c r="S812" s="128"/>
      <c r="T812" s="129"/>
      <c r="AR812" s="130"/>
      <c r="AT812" s="130"/>
      <c r="AU812" s="130"/>
      <c r="AY812" s="18"/>
      <c r="BE812" s="131"/>
      <c r="BF812" s="131"/>
      <c r="BG812" s="131"/>
      <c r="BH812" s="131"/>
      <c r="BI812" s="131"/>
      <c r="BJ812" s="18"/>
      <c r="BK812" s="131"/>
      <c r="BL812" s="18"/>
      <c r="BM812" s="130"/>
    </row>
    <row r="813" spans="2:65" s="1" customFormat="1" ht="54" customHeight="1">
      <c r="B813" s="119"/>
      <c r="C813" s="159" t="s">
        <v>631</v>
      </c>
      <c r="D813" s="159" t="s">
        <v>265</v>
      </c>
      <c r="E813" s="160" t="s">
        <v>1025</v>
      </c>
      <c r="F813" s="251" t="s">
        <v>1008</v>
      </c>
      <c r="G813" s="162" t="s">
        <v>132</v>
      </c>
      <c r="H813" s="163">
        <v>9</v>
      </c>
      <c r="I813" s="164"/>
      <c r="J813" s="164">
        <f t="shared" si="1"/>
        <v>0</v>
      </c>
      <c r="K813" s="161" t="s">
        <v>133</v>
      </c>
      <c r="L813" s="165"/>
      <c r="M813" s="166"/>
      <c r="N813" s="167"/>
      <c r="O813" s="128"/>
      <c r="P813" s="128"/>
      <c r="Q813" s="128"/>
      <c r="R813" s="128"/>
      <c r="S813" s="128"/>
      <c r="T813" s="129"/>
      <c r="AR813" s="130"/>
      <c r="AT813" s="130"/>
      <c r="AU813" s="130"/>
      <c r="AY813" s="18"/>
      <c r="BE813" s="131"/>
      <c r="BF813" s="131"/>
      <c r="BG813" s="131"/>
      <c r="BH813" s="131"/>
      <c r="BI813" s="131"/>
      <c r="BJ813" s="18"/>
      <c r="BK813" s="131"/>
      <c r="BL813" s="18"/>
      <c r="BM813" s="130"/>
    </row>
    <row r="814" spans="2:65" s="1" customFormat="1" ht="54" customHeight="1">
      <c r="B814" s="119"/>
      <c r="C814" s="159" t="s">
        <v>636</v>
      </c>
      <c r="D814" s="159" t="s">
        <v>265</v>
      </c>
      <c r="E814" s="160" t="s">
        <v>1026</v>
      </c>
      <c r="F814" s="251" t="s">
        <v>1020</v>
      </c>
      <c r="G814" s="162" t="s">
        <v>132</v>
      </c>
      <c r="H814" s="163">
        <v>4</v>
      </c>
      <c r="I814" s="164"/>
      <c r="J814" s="164">
        <f t="shared" si="1"/>
        <v>0</v>
      </c>
      <c r="K814" s="161" t="s">
        <v>133</v>
      </c>
      <c r="L814" s="165"/>
      <c r="M814" s="166"/>
      <c r="N814" s="167"/>
      <c r="O814" s="128"/>
      <c r="P814" s="128"/>
      <c r="Q814" s="128"/>
      <c r="R814" s="128"/>
      <c r="S814" s="128"/>
      <c r="T814" s="129"/>
      <c r="AR814" s="130"/>
      <c r="AT814" s="130"/>
      <c r="AU814" s="130"/>
      <c r="AY814" s="18"/>
      <c r="BE814" s="131"/>
      <c r="BF814" s="131"/>
      <c r="BG814" s="131"/>
      <c r="BH814" s="131"/>
      <c r="BI814" s="131"/>
      <c r="BJ814" s="18"/>
      <c r="BK814" s="131"/>
      <c r="BL814" s="18"/>
      <c r="BM814" s="130"/>
    </row>
    <row r="815" spans="2:65" s="1" customFormat="1" ht="54" customHeight="1">
      <c r="B815" s="119"/>
      <c r="C815" s="159" t="s">
        <v>640</v>
      </c>
      <c r="D815" s="159" t="s">
        <v>265</v>
      </c>
      <c r="E815" s="160" t="s">
        <v>1027</v>
      </c>
      <c r="F815" s="251" t="s">
        <v>1021</v>
      </c>
      <c r="G815" s="162" t="s">
        <v>132</v>
      </c>
      <c r="H815" s="163">
        <v>3</v>
      </c>
      <c r="I815" s="164"/>
      <c r="J815" s="164">
        <f t="shared" si="1"/>
        <v>0</v>
      </c>
      <c r="K815" s="161" t="s">
        <v>133</v>
      </c>
      <c r="L815" s="165"/>
      <c r="M815" s="166"/>
      <c r="N815" s="167"/>
      <c r="O815" s="128"/>
      <c r="P815" s="128"/>
      <c r="Q815" s="128"/>
      <c r="R815" s="128"/>
      <c r="S815" s="128"/>
      <c r="T815" s="129"/>
      <c r="AR815" s="130"/>
      <c r="AT815" s="130"/>
      <c r="AU815" s="130"/>
      <c r="AY815" s="18"/>
      <c r="BE815" s="131"/>
      <c r="BF815" s="131"/>
      <c r="BG815" s="131"/>
      <c r="BH815" s="131"/>
      <c r="BI815" s="131"/>
      <c r="BJ815" s="18"/>
      <c r="BK815" s="131"/>
      <c r="BL815" s="18"/>
      <c r="BM815" s="130"/>
    </row>
    <row r="816" spans="2:65" s="1" customFormat="1" ht="24.2" customHeight="1">
      <c r="B816" s="119"/>
      <c r="C816" s="120" t="s">
        <v>617</v>
      </c>
      <c r="D816" s="120" t="s">
        <v>129</v>
      </c>
      <c r="E816" s="121" t="s">
        <v>618</v>
      </c>
      <c r="F816" s="250" t="s">
        <v>619</v>
      </c>
      <c r="G816" s="123" t="s">
        <v>478</v>
      </c>
      <c r="H816" s="124">
        <v>16</v>
      </c>
      <c r="I816" s="125"/>
      <c r="J816" s="125">
        <f>ROUND(I816*H816,2)</f>
        <v>0</v>
      </c>
      <c r="K816" s="122" t="s">
        <v>3</v>
      </c>
      <c r="L816" s="30"/>
      <c r="M816" s="126" t="s">
        <v>3</v>
      </c>
      <c r="N816" s="127" t="s">
        <v>48</v>
      </c>
      <c r="O816" s="128">
        <v>1.25</v>
      </c>
      <c r="P816" s="128">
        <f>O816*H816</f>
        <v>20</v>
      </c>
      <c r="Q816" s="128">
        <v>0.06</v>
      </c>
      <c r="R816" s="128">
        <f>Q816*H816</f>
        <v>0.96</v>
      </c>
      <c r="S816" s="128">
        <v>0</v>
      </c>
      <c r="T816" s="129">
        <f>S816*H816</f>
        <v>0</v>
      </c>
      <c r="AR816" s="130" t="s">
        <v>278</v>
      </c>
      <c r="AT816" s="130" t="s">
        <v>129</v>
      </c>
      <c r="AU816" s="130" t="s">
        <v>84</v>
      </c>
      <c r="AY816" s="18" t="s">
        <v>126</v>
      </c>
      <c r="BE816" s="131">
        <f>IF(N816="základní",J816,0)</f>
        <v>0</v>
      </c>
      <c r="BF816" s="131">
        <f>IF(N816="snížená",J816,0)</f>
        <v>0</v>
      </c>
      <c r="BG816" s="131">
        <f>IF(N816="zákl. přenesená",J816,0)</f>
        <v>0</v>
      </c>
      <c r="BH816" s="131">
        <f>IF(N816="sníž. přenesená",J816,0)</f>
        <v>0</v>
      </c>
      <c r="BI816" s="131">
        <f>IF(N816="nulová",J816,0)</f>
        <v>0</v>
      </c>
      <c r="BJ816" s="18" t="s">
        <v>82</v>
      </c>
      <c r="BK816" s="131">
        <f>ROUND(I816*H816,2)</f>
        <v>0</v>
      </c>
      <c r="BL816" s="18" t="s">
        <v>278</v>
      </c>
      <c r="BM816" s="130" t="s">
        <v>620</v>
      </c>
    </row>
    <row r="817" spans="2:65" s="12" customFormat="1">
      <c r="B817" s="135"/>
      <c r="D817" s="136" t="s">
        <v>138</v>
      </c>
      <c r="E817" s="137" t="s">
        <v>3</v>
      </c>
      <c r="F817" s="138" t="s">
        <v>1011</v>
      </c>
      <c r="G817" s="12" t="s">
        <v>990</v>
      </c>
      <c r="H817" s="137">
        <v>16</v>
      </c>
      <c r="L817" s="135"/>
      <c r="M817" s="139"/>
      <c r="T817" s="140"/>
      <c r="AT817" s="137" t="s">
        <v>138</v>
      </c>
      <c r="AU817" s="137" t="s">
        <v>84</v>
      </c>
      <c r="AV817" s="12" t="s">
        <v>82</v>
      </c>
      <c r="AW817" s="12" t="s">
        <v>36</v>
      </c>
      <c r="AX817" s="12" t="s">
        <v>77</v>
      </c>
      <c r="AY817" s="137" t="s">
        <v>126</v>
      </c>
    </row>
    <row r="818" spans="2:65" s="12" customFormat="1">
      <c r="B818" s="135"/>
      <c r="D818" s="136" t="s">
        <v>138</v>
      </c>
      <c r="E818" s="137" t="s">
        <v>3</v>
      </c>
      <c r="F818" s="138" t="s">
        <v>1012</v>
      </c>
      <c r="G818" s="12" t="s">
        <v>990</v>
      </c>
      <c r="H818" s="137">
        <v>16</v>
      </c>
      <c r="L818" s="135"/>
      <c r="M818" s="139"/>
      <c r="T818" s="140"/>
      <c r="AT818" s="137" t="s">
        <v>138</v>
      </c>
      <c r="AU818" s="137" t="s">
        <v>84</v>
      </c>
      <c r="AV818" s="12" t="s">
        <v>82</v>
      </c>
      <c r="AW818" s="12" t="s">
        <v>36</v>
      </c>
      <c r="AX818" s="12" t="s">
        <v>77</v>
      </c>
      <c r="AY818" s="137" t="s">
        <v>126</v>
      </c>
    </row>
    <row r="819" spans="2:65" s="13" customFormat="1">
      <c r="B819" s="141"/>
      <c r="D819" s="136" t="s">
        <v>138</v>
      </c>
      <c r="E819" s="142" t="s">
        <v>3</v>
      </c>
      <c r="F819" s="138" t="s">
        <v>1013</v>
      </c>
      <c r="G819" s="12" t="s">
        <v>990</v>
      </c>
      <c r="H819" s="137">
        <v>16</v>
      </c>
      <c r="L819" s="141"/>
      <c r="M819" s="145"/>
      <c r="T819" s="146"/>
      <c r="AT819" s="142" t="s">
        <v>138</v>
      </c>
      <c r="AU819" s="142" t="s">
        <v>84</v>
      </c>
      <c r="AV819" s="13" t="s">
        <v>84</v>
      </c>
      <c r="AW819" s="13" t="s">
        <v>36</v>
      </c>
      <c r="AX819" s="13" t="s">
        <v>82</v>
      </c>
      <c r="AY819" s="142" t="s">
        <v>126</v>
      </c>
    </row>
    <row r="820" spans="2:65" s="13" customFormat="1">
      <c r="B820" s="141"/>
      <c r="D820" s="136"/>
      <c r="E820" s="142"/>
      <c r="F820" s="138" t="s">
        <v>1014</v>
      </c>
      <c r="G820" s="12" t="s">
        <v>990</v>
      </c>
      <c r="H820" s="137">
        <v>16</v>
      </c>
      <c r="L820" s="141"/>
      <c r="M820" s="145"/>
      <c r="T820" s="146"/>
      <c r="AT820" s="142"/>
      <c r="AU820" s="142"/>
      <c r="AY820" s="142"/>
    </row>
    <row r="821" spans="2:65" s="13" customFormat="1">
      <c r="B821" s="141"/>
      <c r="D821" s="136"/>
      <c r="E821" s="142"/>
      <c r="F821" s="138" t="s">
        <v>1015</v>
      </c>
      <c r="G821" s="12" t="s">
        <v>990</v>
      </c>
      <c r="H821" s="137">
        <v>16</v>
      </c>
      <c r="L821" s="141"/>
      <c r="M821" s="145"/>
      <c r="T821" s="146"/>
      <c r="AT821" s="142"/>
      <c r="AU821" s="142"/>
      <c r="AY821" s="142"/>
    </row>
    <row r="822" spans="2:65" s="13" customFormat="1" ht="22.5">
      <c r="B822" s="141"/>
      <c r="D822" s="136"/>
      <c r="E822" s="142"/>
      <c r="F822" s="138" t="s">
        <v>1016</v>
      </c>
      <c r="G822" s="12"/>
      <c r="H822" s="137"/>
      <c r="L822" s="141"/>
      <c r="M822" s="145"/>
      <c r="T822" s="146"/>
      <c r="AT822" s="142"/>
      <c r="AU822" s="142"/>
      <c r="AY822" s="142"/>
    </row>
    <row r="823" spans="2:65" s="1" customFormat="1" ht="49.15" customHeight="1">
      <c r="B823" s="119"/>
      <c r="C823" s="120" t="s">
        <v>621</v>
      </c>
      <c r="D823" s="120" t="s">
        <v>129</v>
      </c>
      <c r="E823" s="121" t="s">
        <v>604</v>
      </c>
      <c r="F823" s="122" t="s">
        <v>1004</v>
      </c>
      <c r="G823" s="123" t="s">
        <v>990</v>
      </c>
      <c r="H823" s="124">
        <v>11</v>
      </c>
      <c r="I823" s="125"/>
      <c r="J823" s="125">
        <f>ROUND(I823*H823,2)</f>
        <v>0</v>
      </c>
      <c r="K823" s="122" t="s">
        <v>133</v>
      </c>
      <c r="L823" s="30"/>
      <c r="M823" s="126" t="s">
        <v>3</v>
      </c>
      <c r="N823" s="127" t="s">
        <v>48</v>
      </c>
      <c r="O823" s="128">
        <v>2.4470000000000001</v>
      </c>
      <c r="P823" s="128">
        <f>O823*H823</f>
        <v>26.917000000000002</v>
      </c>
      <c r="Q823" s="128">
        <v>0</v>
      </c>
      <c r="R823" s="128">
        <f>Q823*H823</f>
        <v>0</v>
      </c>
      <c r="S823" s="128">
        <v>0</v>
      </c>
      <c r="T823" s="129">
        <f>S823*H823</f>
        <v>0</v>
      </c>
      <c r="AR823" s="130" t="s">
        <v>278</v>
      </c>
      <c r="AT823" s="130" t="s">
        <v>129</v>
      </c>
      <c r="AU823" s="130" t="s">
        <v>84</v>
      </c>
      <c r="AY823" s="18" t="s">
        <v>126</v>
      </c>
      <c r="BE823" s="131">
        <f>IF(N823="základní",J823,0)</f>
        <v>0</v>
      </c>
      <c r="BF823" s="131">
        <f>IF(N823="snížená",J823,0)</f>
        <v>0</v>
      </c>
      <c r="BG823" s="131">
        <f>IF(N823="zákl. přenesená",J823,0)</f>
        <v>0</v>
      </c>
      <c r="BH823" s="131">
        <f>IF(N823="sníž. přenesená",J823,0)</f>
        <v>0</v>
      </c>
      <c r="BI823" s="131">
        <f>IF(N823="nulová",J823,0)</f>
        <v>0</v>
      </c>
      <c r="BJ823" s="18" t="s">
        <v>82</v>
      </c>
      <c r="BK823" s="131">
        <f>ROUND(I823*H823,2)</f>
        <v>0</v>
      </c>
      <c r="BL823" s="18" t="s">
        <v>278</v>
      </c>
      <c r="BM823" s="130" t="s">
        <v>624</v>
      </c>
    </row>
    <row r="824" spans="2:65" s="1" customFormat="1" ht="49.15" customHeight="1">
      <c r="B824" s="119"/>
      <c r="C824" s="120" t="s">
        <v>621</v>
      </c>
      <c r="D824" s="120" t="s">
        <v>129</v>
      </c>
      <c r="E824" s="121" t="s">
        <v>622</v>
      </c>
      <c r="F824" s="122" t="s">
        <v>623</v>
      </c>
      <c r="G824" s="123" t="s">
        <v>451</v>
      </c>
      <c r="H824" s="124">
        <v>0.39600000000000002</v>
      </c>
      <c r="I824" s="125"/>
      <c r="J824" s="125">
        <f>ROUND(I824*H824,2)</f>
        <v>0</v>
      </c>
      <c r="K824" s="122" t="s">
        <v>133</v>
      </c>
      <c r="L824" s="30"/>
      <c r="M824" s="126" t="s">
        <v>3</v>
      </c>
      <c r="N824" s="127" t="s">
        <v>48</v>
      </c>
      <c r="O824" s="128">
        <v>2.4470000000000001</v>
      </c>
      <c r="P824" s="128">
        <f>O824*H824</f>
        <v>0.9690120000000001</v>
      </c>
      <c r="Q824" s="128">
        <v>0</v>
      </c>
      <c r="R824" s="128">
        <f>Q824*H824</f>
        <v>0</v>
      </c>
      <c r="S824" s="128">
        <v>0</v>
      </c>
      <c r="T824" s="129">
        <f>S824*H824</f>
        <v>0</v>
      </c>
      <c r="AR824" s="130" t="s">
        <v>278</v>
      </c>
      <c r="AT824" s="130" t="s">
        <v>129</v>
      </c>
      <c r="AU824" s="130" t="s">
        <v>84</v>
      </c>
      <c r="AY824" s="18" t="s">
        <v>126</v>
      </c>
      <c r="BE824" s="131">
        <f>IF(N824="základní",J824,0)</f>
        <v>0</v>
      </c>
      <c r="BF824" s="131">
        <f>IF(N824="snížená",J824,0)</f>
        <v>0</v>
      </c>
      <c r="BG824" s="131">
        <f>IF(N824="zákl. přenesená",J824,0)</f>
        <v>0</v>
      </c>
      <c r="BH824" s="131">
        <f>IF(N824="sníž. přenesená",J824,0)</f>
        <v>0</v>
      </c>
      <c r="BI824" s="131">
        <f>IF(N824="nulová",J824,0)</f>
        <v>0</v>
      </c>
      <c r="BJ824" s="18" t="s">
        <v>82</v>
      </c>
      <c r="BK824" s="131">
        <f>ROUND(I824*H824,2)</f>
        <v>0</v>
      </c>
      <c r="BL824" s="18" t="s">
        <v>278</v>
      </c>
      <c r="BM824" s="130" t="s">
        <v>624</v>
      </c>
    </row>
    <row r="825" spans="2:65" s="1" customFormat="1">
      <c r="B825" s="30"/>
      <c r="D825" s="132"/>
      <c r="F825" s="133"/>
      <c r="L825" s="30"/>
      <c r="M825" s="134"/>
      <c r="T825" s="51"/>
      <c r="AT825" s="18" t="s">
        <v>136</v>
      </c>
      <c r="AU825" s="18" t="s">
        <v>84</v>
      </c>
    </row>
    <row r="826" spans="2:65" s="1" customFormat="1" ht="49.15" customHeight="1">
      <c r="B826" s="119"/>
      <c r="C826" s="120" t="s">
        <v>625</v>
      </c>
      <c r="D826" s="120" t="s">
        <v>129</v>
      </c>
      <c r="E826" s="121" t="s">
        <v>626</v>
      </c>
      <c r="F826" s="122" t="s">
        <v>627</v>
      </c>
      <c r="G826" s="123" t="s">
        <v>451</v>
      </c>
      <c r="H826" s="124">
        <v>0.39600000000000002</v>
      </c>
      <c r="I826" s="125"/>
      <c r="J826" s="125">
        <f>ROUND(I826*H826,2)</f>
        <v>0</v>
      </c>
      <c r="K826" s="122" t="s">
        <v>133</v>
      </c>
      <c r="L826" s="30"/>
      <c r="M826" s="126" t="s">
        <v>3</v>
      </c>
      <c r="N826" s="127" t="s">
        <v>48</v>
      </c>
      <c r="O826" s="128">
        <v>1.45</v>
      </c>
      <c r="P826" s="128">
        <f>O826*H826</f>
        <v>0.57420000000000004</v>
      </c>
      <c r="Q826" s="128">
        <v>0</v>
      </c>
      <c r="R826" s="128">
        <f>Q826*H826</f>
        <v>0</v>
      </c>
      <c r="S826" s="128">
        <v>0</v>
      </c>
      <c r="T826" s="129">
        <f>S826*H826</f>
        <v>0</v>
      </c>
      <c r="AR826" s="130" t="s">
        <v>278</v>
      </c>
      <c r="AT826" s="130" t="s">
        <v>129</v>
      </c>
      <c r="AU826" s="130" t="s">
        <v>84</v>
      </c>
      <c r="AY826" s="18" t="s">
        <v>126</v>
      </c>
      <c r="BE826" s="131">
        <f>IF(N826="základní",J826,0)</f>
        <v>0</v>
      </c>
      <c r="BF826" s="131">
        <f>IF(N826="snížená",J826,0)</f>
        <v>0</v>
      </c>
      <c r="BG826" s="131">
        <f>IF(N826="zákl. přenesená",J826,0)</f>
        <v>0</v>
      </c>
      <c r="BH826" s="131">
        <f>IF(N826="sníž. přenesená",J826,0)</f>
        <v>0</v>
      </c>
      <c r="BI826" s="131">
        <f>IF(N826="nulová",J826,0)</f>
        <v>0</v>
      </c>
      <c r="BJ826" s="18" t="s">
        <v>82</v>
      </c>
      <c r="BK826" s="131">
        <f>ROUND(I826*H826,2)</f>
        <v>0</v>
      </c>
      <c r="BL826" s="18" t="s">
        <v>278</v>
      </c>
      <c r="BM826" s="130" t="s">
        <v>628</v>
      </c>
    </row>
    <row r="827" spans="2:65" s="1" customFormat="1">
      <c r="B827" s="30"/>
      <c r="D827" s="132"/>
      <c r="F827" s="133"/>
      <c r="L827" s="30"/>
      <c r="M827" s="134"/>
      <c r="T827" s="51"/>
      <c r="AT827" s="18" t="s">
        <v>136</v>
      </c>
      <c r="AU827" s="18" t="s">
        <v>84</v>
      </c>
    </row>
    <row r="828" spans="2:65" s="11" customFormat="1" ht="22.9" customHeight="1">
      <c r="B828" s="108"/>
      <c r="D828" s="109" t="s">
        <v>76</v>
      </c>
      <c r="E828" s="117" t="s">
        <v>629</v>
      </c>
      <c r="F828" s="117" t="s">
        <v>630</v>
      </c>
      <c r="J828" s="118">
        <f>SUM(J829:J905)</f>
        <v>0</v>
      </c>
      <c r="L828" s="108"/>
      <c r="M828" s="112"/>
      <c r="P828" s="113">
        <f>SUM(P829:P906)</f>
        <v>49.395713999999998</v>
      </c>
      <c r="R828" s="113">
        <f>SUM(R829:R906)</f>
        <v>1.6683536399999999</v>
      </c>
      <c r="T828" s="114">
        <f>SUM(T829:T906)</f>
        <v>0</v>
      </c>
      <c r="AR828" s="109" t="s">
        <v>84</v>
      </c>
      <c r="AT828" s="115" t="s">
        <v>76</v>
      </c>
      <c r="AU828" s="115" t="s">
        <v>82</v>
      </c>
      <c r="AY828" s="109" t="s">
        <v>126</v>
      </c>
      <c r="BK828" s="116">
        <f>SUM(BK829:BK906)</f>
        <v>0</v>
      </c>
    </row>
    <row r="829" spans="2:65" s="1" customFormat="1" ht="24.2" customHeight="1">
      <c r="B829" s="119"/>
      <c r="C829" s="120" t="s">
        <v>631</v>
      </c>
      <c r="D829" s="120" t="s">
        <v>129</v>
      </c>
      <c r="E829" s="121" t="s">
        <v>632</v>
      </c>
      <c r="F829" s="122" t="s">
        <v>633</v>
      </c>
      <c r="G829" s="123" t="s">
        <v>148</v>
      </c>
      <c r="H829" s="124">
        <v>49.097999999999999</v>
      </c>
      <c r="I829" s="125"/>
      <c r="J829" s="125">
        <f>ROUND(I829*H829,2)</f>
        <v>0</v>
      </c>
      <c r="K829" s="122" t="s">
        <v>133</v>
      </c>
      <c r="L829" s="30"/>
      <c r="M829" s="126" t="s">
        <v>3</v>
      </c>
      <c r="N829" s="127" t="s">
        <v>48</v>
      </c>
      <c r="O829" s="128">
        <v>2.4E-2</v>
      </c>
      <c r="P829" s="128">
        <f>O829*H829</f>
        <v>1.1783520000000001</v>
      </c>
      <c r="Q829" s="128">
        <v>0</v>
      </c>
      <c r="R829" s="128">
        <f>Q829*H829</f>
        <v>0</v>
      </c>
      <c r="S829" s="128">
        <v>0</v>
      </c>
      <c r="T829" s="129">
        <f>S829*H829</f>
        <v>0</v>
      </c>
      <c r="AR829" s="130" t="s">
        <v>278</v>
      </c>
      <c r="AT829" s="130" t="s">
        <v>129</v>
      </c>
      <c r="AU829" s="130" t="s">
        <v>84</v>
      </c>
      <c r="AY829" s="18" t="s">
        <v>126</v>
      </c>
      <c r="BE829" s="131">
        <f>IF(N829="základní",J829,0)</f>
        <v>0</v>
      </c>
      <c r="BF829" s="131">
        <f>IF(N829="snížená",J829,0)</f>
        <v>0</v>
      </c>
      <c r="BG829" s="131">
        <f>IF(N829="zákl. přenesená",J829,0)</f>
        <v>0</v>
      </c>
      <c r="BH829" s="131">
        <f>IF(N829="sníž. přenesená",J829,0)</f>
        <v>0</v>
      </c>
      <c r="BI829" s="131">
        <f>IF(N829="nulová",J829,0)</f>
        <v>0</v>
      </c>
      <c r="BJ829" s="18" t="s">
        <v>82</v>
      </c>
      <c r="BK829" s="131">
        <f>ROUND(I829*H829,2)</f>
        <v>0</v>
      </c>
      <c r="BL829" s="18" t="s">
        <v>278</v>
      </c>
      <c r="BM829" s="130" t="s">
        <v>634</v>
      </c>
    </row>
    <row r="830" spans="2:65" s="1" customFormat="1" hidden="1" outlineLevel="1">
      <c r="B830" s="30"/>
      <c r="D830" s="132" t="s">
        <v>136</v>
      </c>
      <c r="F830" s="133" t="s">
        <v>635</v>
      </c>
      <c r="L830" s="30"/>
      <c r="M830" s="134"/>
      <c r="T830" s="51"/>
      <c r="AT830" s="18" t="s">
        <v>136</v>
      </c>
      <c r="AU830" s="18" t="s">
        <v>84</v>
      </c>
    </row>
    <row r="831" spans="2:65" s="12" customFormat="1" hidden="1" outlineLevel="1">
      <c r="B831" s="135"/>
      <c r="D831" s="136" t="s">
        <v>138</v>
      </c>
      <c r="E831" s="137" t="s">
        <v>3</v>
      </c>
      <c r="F831" s="138" t="s">
        <v>139</v>
      </c>
      <c r="H831" s="137" t="s">
        <v>3</v>
      </c>
      <c r="L831" s="135"/>
      <c r="M831" s="139"/>
      <c r="T831" s="140"/>
      <c r="AT831" s="137" t="s">
        <v>138</v>
      </c>
      <c r="AU831" s="137" t="s">
        <v>84</v>
      </c>
      <c r="AV831" s="12" t="s">
        <v>82</v>
      </c>
      <c r="AW831" s="12" t="s">
        <v>36</v>
      </c>
      <c r="AX831" s="12" t="s">
        <v>77</v>
      </c>
      <c r="AY831" s="137" t="s">
        <v>126</v>
      </c>
    </row>
    <row r="832" spans="2:65" s="12" customFormat="1" hidden="1" outlineLevel="1">
      <c r="B832" s="135"/>
      <c r="D832" s="136" t="s">
        <v>138</v>
      </c>
      <c r="E832" s="137" t="s">
        <v>3</v>
      </c>
      <c r="F832" s="138" t="s">
        <v>140</v>
      </c>
      <c r="H832" s="137" t="s">
        <v>3</v>
      </c>
      <c r="L832" s="135"/>
      <c r="M832" s="139"/>
      <c r="T832" s="140"/>
      <c r="AT832" s="137" t="s">
        <v>138</v>
      </c>
      <c r="AU832" s="137" t="s">
        <v>84</v>
      </c>
      <c r="AV832" s="12" t="s">
        <v>82</v>
      </c>
      <c r="AW832" s="12" t="s">
        <v>36</v>
      </c>
      <c r="AX832" s="12" t="s">
        <v>77</v>
      </c>
      <c r="AY832" s="137" t="s">
        <v>126</v>
      </c>
    </row>
    <row r="833" spans="2:65" s="12" customFormat="1" hidden="1" outlineLevel="1">
      <c r="B833" s="135"/>
      <c r="D833" s="136" t="s">
        <v>138</v>
      </c>
      <c r="E833" s="137" t="s">
        <v>3</v>
      </c>
      <c r="F833" s="138" t="s">
        <v>165</v>
      </c>
      <c r="H833" s="137" t="s">
        <v>3</v>
      </c>
      <c r="L833" s="135"/>
      <c r="M833" s="139"/>
      <c r="T833" s="140"/>
      <c r="AT833" s="137" t="s">
        <v>138</v>
      </c>
      <c r="AU833" s="137" t="s">
        <v>84</v>
      </c>
      <c r="AV833" s="12" t="s">
        <v>82</v>
      </c>
      <c r="AW833" s="12" t="s">
        <v>36</v>
      </c>
      <c r="AX833" s="12" t="s">
        <v>77</v>
      </c>
      <c r="AY833" s="137" t="s">
        <v>126</v>
      </c>
    </row>
    <row r="834" spans="2:65" s="13" customFormat="1" ht="22.5" hidden="1" outlineLevel="1">
      <c r="B834" s="141"/>
      <c r="D834" s="136" t="s">
        <v>138</v>
      </c>
      <c r="E834" s="142" t="s">
        <v>3</v>
      </c>
      <c r="F834" s="143" t="s">
        <v>283</v>
      </c>
      <c r="H834" s="144">
        <v>15.206</v>
      </c>
      <c r="L834" s="141"/>
      <c r="M834" s="145"/>
      <c r="T834" s="146"/>
      <c r="AT834" s="142" t="s">
        <v>138</v>
      </c>
      <c r="AU834" s="142" t="s">
        <v>84</v>
      </c>
      <c r="AV834" s="13" t="s">
        <v>84</v>
      </c>
      <c r="AW834" s="13" t="s">
        <v>36</v>
      </c>
      <c r="AX834" s="13" t="s">
        <v>77</v>
      </c>
      <c r="AY834" s="142" t="s">
        <v>126</v>
      </c>
    </row>
    <row r="835" spans="2:65" s="12" customFormat="1" hidden="1" outlineLevel="1">
      <c r="B835" s="135"/>
      <c r="D835" s="136" t="s">
        <v>138</v>
      </c>
      <c r="E835" s="137" t="s">
        <v>3</v>
      </c>
      <c r="F835" s="138" t="s">
        <v>154</v>
      </c>
      <c r="H835" s="137" t="s">
        <v>3</v>
      </c>
      <c r="L835" s="135"/>
      <c r="M835" s="139"/>
      <c r="T835" s="140"/>
      <c r="AT835" s="137" t="s">
        <v>138</v>
      </c>
      <c r="AU835" s="137" t="s">
        <v>84</v>
      </c>
      <c r="AV835" s="12" t="s">
        <v>82</v>
      </c>
      <c r="AW835" s="12" t="s">
        <v>36</v>
      </c>
      <c r="AX835" s="12" t="s">
        <v>77</v>
      </c>
      <c r="AY835" s="137" t="s">
        <v>126</v>
      </c>
    </row>
    <row r="836" spans="2:65" s="12" customFormat="1" hidden="1" outlineLevel="1">
      <c r="B836" s="135"/>
      <c r="D836" s="136" t="s">
        <v>138</v>
      </c>
      <c r="E836" s="137" t="s">
        <v>3</v>
      </c>
      <c r="F836" s="138" t="s">
        <v>173</v>
      </c>
      <c r="H836" s="137" t="s">
        <v>3</v>
      </c>
      <c r="L836" s="135"/>
      <c r="M836" s="139"/>
      <c r="T836" s="140"/>
      <c r="AT836" s="137" t="s">
        <v>138</v>
      </c>
      <c r="AU836" s="137" t="s">
        <v>84</v>
      </c>
      <c r="AV836" s="12" t="s">
        <v>82</v>
      </c>
      <c r="AW836" s="12" t="s">
        <v>36</v>
      </c>
      <c r="AX836" s="12" t="s">
        <v>77</v>
      </c>
      <c r="AY836" s="137" t="s">
        <v>126</v>
      </c>
    </row>
    <row r="837" spans="2:65" s="13" customFormat="1" hidden="1" outlineLevel="1">
      <c r="B837" s="141"/>
      <c r="D837" s="136" t="s">
        <v>138</v>
      </c>
      <c r="E837" s="142" t="s">
        <v>3</v>
      </c>
      <c r="F837" s="143" t="s">
        <v>286</v>
      </c>
      <c r="H837" s="144">
        <v>7.4379999999999997</v>
      </c>
      <c r="L837" s="141"/>
      <c r="M837" s="145"/>
      <c r="T837" s="146"/>
      <c r="AT837" s="142" t="s">
        <v>138</v>
      </c>
      <c r="AU837" s="142" t="s">
        <v>84</v>
      </c>
      <c r="AV837" s="13" t="s">
        <v>84</v>
      </c>
      <c r="AW837" s="13" t="s">
        <v>36</v>
      </c>
      <c r="AX837" s="13" t="s">
        <v>77</v>
      </c>
      <c r="AY837" s="142" t="s">
        <v>126</v>
      </c>
    </row>
    <row r="838" spans="2:65" s="13" customFormat="1" hidden="1" outlineLevel="1">
      <c r="B838" s="141"/>
      <c r="D838" s="136" t="s">
        <v>138</v>
      </c>
      <c r="E838" s="142" t="s">
        <v>3</v>
      </c>
      <c r="F838" s="143" t="s">
        <v>287</v>
      </c>
      <c r="H838" s="144">
        <v>5.6189999999999998</v>
      </c>
      <c r="L838" s="141"/>
      <c r="M838" s="145"/>
      <c r="T838" s="146"/>
      <c r="AT838" s="142" t="s">
        <v>138</v>
      </c>
      <c r="AU838" s="142" t="s">
        <v>84</v>
      </c>
      <c r="AV838" s="13" t="s">
        <v>84</v>
      </c>
      <c r="AW838" s="13" t="s">
        <v>36</v>
      </c>
      <c r="AX838" s="13" t="s">
        <v>77</v>
      </c>
      <c r="AY838" s="142" t="s">
        <v>126</v>
      </c>
    </row>
    <row r="839" spans="2:65" s="12" customFormat="1" hidden="1" outlineLevel="1">
      <c r="B839" s="135"/>
      <c r="D839" s="136" t="s">
        <v>138</v>
      </c>
      <c r="E839" s="137" t="s">
        <v>3</v>
      </c>
      <c r="F839" s="138" t="s">
        <v>141</v>
      </c>
      <c r="H839" s="137" t="s">
        <v>3</v>
      </c>
      <c r="L839" s="135"/>
      <c r="M839" s="139"/>
      <c r="T839" s="140"/>
      <c r="AT839" s="137" t="s">
        <v>138</v>
      </c>
      <c r="AU839" s="137" t="s">
        <v>84</v>
      </c>
      <c r="AV839" s="12" t="s">
        <v>82</v>
      </c>
      <c r="AW839" s="12" t="s">
        <v>36</v>
      </c>
      <c r="AX839" s="12" t="s">
        <v>77</v>
      </c>
      <c r="AY839" s="137" t="s">
        <v>126</v>
      </c>
    </row>
    <row r="840" spans="2:65" s="12" customFormat="1" hidden="1" outlineLevel="1">
      <c r="B840" s="135"/>
      <c r="D840" s="136" t="s">
        <v>138</v>
      </c>
      <c r="E840" s="137" t="s">
        <v>3</v>
      </c>
      <c r="F840" s="138" t="s">
        <v>178</v>
      </c>
      <c r="H840" s="137" t="s">
        <v>3</v>
      </c>
      <c r="L840" s="135"/>
      <c r="M840" s="139"/>
      <c r="T840" s="140"/>
      <c r="AT840" s="137" t="s">
        <v>138</v>
      </c>
      <c r="AU840" s="137" t="s">
        <v>84</v>
      </c>
      <c r="AV840" s="12" t="s">
        <v>82</v>
      </c>
      <c r="AW840" s="12" t="s">
        <v>36</v>
      </c>
      <c r="AX840" s="12" t="s">
        <v>77</v>
      </c>
      <c r="AY840" s="137" t="s">
        <v>126</v>
      </c>
    </row>
    <row r="841" spans="2:65" s="13" customFormat="1" hidden="1" outlineLevel="1">
      <c r="B841" s="141"/>
      <c r="D841" s="136" t="s">
        <v>138</v>
      </c>
      <c r="E841" s="142" t="s">
        <v>3</v>
      </c>
      <c r="F841" s="143" t="s">
        <v>289</v>
      </c>
      <c r="H841" s="144">
        <v>7.4320000000000004</v>
      </c>
      <c r="L841" s="141"/>
      <c r="M841" s="145"/>
      <c r="T841" s="146"/>
      <c r="AT841" s="142" t="s">
        <v>138</v>
      </c>
      <c r="AU841" s="142" t="s">
        <v>84</v>
      </c>
      <c r="AV841" s="13" t="s">
        <v>84</v>
      </c>
      <c r="AW841" s="13" t="s">
        <v>36</v>
      </c>
      <c r="AX841" s="13" t="s">
        <v>77</v>
      </c>
      <c r="AY841" s="142" t="s">
        <v>126</v>
      </c>
    </row>
    <row r="842" spans="2:65" s="13" customFormat="1" hidden="1" outlineLevel="1">
      <c r="B842" s="141"/>
      <c r="D842" s="136" t="s">
        <v>138</v>
      </c>
      <c r="E842" s="142" t="s">
        <v>3</v>
      </c>
      <c r="F842" s="143" t="s">
        <v>290</v>
      </c>
      <c r="H842" s="144">
        <v>5.2709999999999999</v>
      </c>
      <c r="L842" s="141"/>
      <c r="M842" s="145"/>
      <c r="T842" s="146"/>
      <c r="AT842" s="142" t="s">
        <v>138</v>
      </c>
      <c r="AU842" s="142" t="s">
        <v>84</v>
      </c>
      <c r="AV842" s="13" t="s">
        <v>84</v>
      </c>
      <c r="AW842" s="13" t="s">
        <v>36</v>
      </c>
      <c r="AX842" s="13" t="s">
        <v>77</v>
      </c>
      <c r="AY842" s="142" t="s">
        <v>126</v>
      </c>
    </row>
    <row r="843" spans="2:65" s="12" customFormat="1" hidden="1" outlineLevel="1">
      <c r="B843" s="135"/>
      <c r="D843" s="136" t="s">
        <v>138</v>
      </c>
      <c r="E843" s="137" t="s">
        <v>3</v>
      </c>
      <c r="F843" s="138" t="s">
        <v>158</v>
      </c>
      <c r="H843" s="137" t="s">
        <v>3</v>
      </c>
      <c r="L843" s="135"/>
      <c r="M843" s="139"/>
      <c r="T843" s="140"/>
      <c r="AT843" s="137" t="s">
        <v>138</v>
      </c>
      <c r="AU843" s="137" t="s">
        <v>84</v>
      </c>
      <c r="AV843" s="12" t="s">
        <v>82</v>
      </c>
      <c r="AW843" s="12" t="s">
        <v>36</v>
      </c>
      <c r="AX843" s="12" t="s">
        <v>77</v>
      </c>
      <c r="AY843" s="137" t="s">
        <v>126</v>
      </c>
    </row>
    <row r="844" spans="2:65" s="12" customFormat="1" hidden="1" outlineLevel="1">
      <c r="B844" s="135"/>
      <c r="D844" s="136" t="s">
        <v>138</v>
      </c>
      <c r="E844" s="137" t="s">
        <v>3</v>
      </c>
      <c r="F844" s="138" t="s">
        <v>183</v>
      </c>
      <c r="H844" s="137" t="s">
        <v>3</v>
      </c>
      <c r="L844" s="135"/>
      <c r="M844" s="139"/>
      <c r="T844" s="140"/>
      <c r="AT844" s="137" t="s">
        <v>138</v>
      </c>
      <c r="AU844" s="137" t="s">
        <v>84</v>
      </c>
      <c r="AV844" s="12" t="s">
        <v>82</v>
      </c>
      <c r="AW844" s="12" t="s">
        <v>36</v>
      </c>
      <c r="AX844" s="12" t="s">
        <v>77</v>
      </c>
      <c r="AY844" s="137" t="s">
        <v>126</v>
      </c>
    </row>
    <row r="845" spans="2:65" s="13" customFormat="1" hidden="1" outlineLevel="1">
      <c r="B845" s="141"/>
      <c r="D845" s="136" t="s">
        <v>138</v>
      </c>
      <c r="E845" s="142" t="s">
        <v>3</v>
      </c>
      <c r="F845" s="143" t="s">
        <v>293</v>
      </c>
      <c r="H845" s="144">
        <v>8.1319999999999997</v>
      </c>
      <c r="L845" s="141"/>
      <c r="M845" s="145"/>
      <c r="T845" s="146"/>
      <c r="AT845" s="142" t="s">
        <v>138</v>
      </c>
      <c r="AU845" s="142" t="s">
        <v>84</v>
      </c>
      <c r="AV845" s="13" t="s">
        <v>84</v>
      </c>
      <c r="AW845" s="13" t="s">
        <v>36</v>
      </c>
      <c r="AX845" s="13" t="s">
        <v>77</v>
      </c>
      <c r="AY845" s="142" t="s">
        <v>126</v>
      </c>
    </row>
    <row r="846" spans="2:65" s="14" customFormat="1" hidden="1" outlineLevel="1">
      <c r="B846" s="147"/>
      <c r="D846" s="136" t="s">
        <v>138</v>
      </c>
      <c r="E846" s="148" t="s">
        <v>3</v>
      </c>
      <c r="F846" s="149" t="s">
        <v>143</v>
      </c>
      <c r="H846" s="150">
        <v>49.097999999999999</v>
      </c>
      <c r="L846" s="147"/>
      <c r="M846" s="151"/>
      <c r="T846" s="152"/>
      <c r="AT846" s="148" t="s">
        <v>138</v>
      </c>
      <c r="AU846" s="148" t="s">
        <v>84</v>
      </c>
      <c r="AV846" s="14" t="s">
        <v>134</v>
      </c>
      <c r="AW846" s="14" t="s">
        <v>36</v>
      </c>
      <c r="AX846" s="14" t="s">
        <v>82</v>
      </c>
      <c r="AY846" s="148" t="s">
        <v>126</v>
      </c>
    </row>
    <row r="847" spans="2:65" s="1" customFormat="1" ht="24.2" customHeight="1" collapsed="1">
      <c r="B847" s="119"/>
      <c r="C847" s="120" t="s">
        <v>636</v>
      </c>
      <c r="D847" s="120" t="s">
        <v>129</v>
      </c>
      <c r="E847" s="121" t="s">
        <v>637</v>
      </c>
      <c r="F847" s="122" t="s">
        <v>1028</v>
      </c>
      <c r="G847" s="123" t="s">
        <v>148</v>
      </c>
      <c r="H847" s="124">
        <v>49.097999999999999</v>
      </c>
      <c r="I847" s="125"/>
      <c r="J847" s="125">
        <f>ROUND(I847*H847,2)</f>
        <v>0</v>
      </c>
      <c r="K847" s="122" t="s">
        <v>133</v>
      </c>
      <c r="L847" s="30"/>
      <c r="M847" s="126" t="s">
        <v>3</v>
      </c>
      <c r="N847" s="127" t="s">
        <v>48</v>
      </c>
      <c r="O847" s="128">
        <v>4.3999999999999997E-2</v>
      </c>
      <c r="P847" s="128">
        <f>O847*H847</f>
        <v>2.1603119999999998</v>
      </c>
      <c r="Q847" s="128">
        <v>2.9999999999999997E-4</v>
      </c>
      <c r="R847" s="128">
        <f>Q847*H847</f>
        <v>1.4729399999999998E-2</v>
      </c>
      <c r="S847" s="128">
        <v>0</v>
      </c>
      <c r="T847" s="129">
        <f>S847*H847</f>
        <v>0</v>
      </c>
      <c r="AR847" s="130" t="s">
        <v>278</v>
      </c>
      <c r="AT847" s="130" t="s">
        <v>129</v>
      </c>
      <c r="AU847" s="130" t="s">
        <v>84</v>
      </c>
      <c r="AY847" s="18" t="s">
        <v>126</v>
      </c>
      <c r="BE847" s="131">
        <f>IF(N847="základní",J847,0)</f>
        <v>0</v>
      </c>
      <c r="BF847" s="131">
        <f>IF(N847="snížená",J847,0)</f>
        <v>0</v>
      </c>
      <c r="BG847" s="131">
        <f>IF(N847="zákl. přenesená",J847,0)</f>
        <v>0</v>
      </c>
      <c r="BH847" s="131">
        <f>IF(N847="sníž. přenesená",J847,0)</f>
        <v>0</v>
      </c>
      <c r="BI847" s="131">
        <f>IF(N847="nulová",J847,0)</f>
        <v>0</v>
      </c>
      <c r="BJ847" s="18" t="s">
        <v>82</v>
      </c>
      <c r="BK847" s="131">
        <f>ROUND(I847*H847,2)</f>
        <v>0</v>
      </c>
      <c r="BL847" s="18" t="s">
        <v>278</v>
      </c>
      <c r="BM847" s="130" t="s">
        <v>638</v>
      </c>
    </row>
    <row r="848" spans="2:65" s="1" customFormat="1" hidden="1" outlineLevel="1">
      <c r="B848" s="30"/>
      <c r="D848" s="132" t="s">
        <v>136</v>
      </c>
      <c r="F848" s="133" t="s">
        <v>639</v>
      </c>
      <c r="L848" s="30"/>
      <c r="M848" s="134"/>
      <c r="T848" s="51"/>
      <c r="AT848" s="18" t="s">
        <v>136</v>
      </c>
      <c r="AU848" s="18" t="s">
        <v>84</v>
      </c>
    </row>
    <row r="849" spans="2:51" s="12" customFormat="1" hidden="1" outlineLevel="1">
      <c r="B849" s="135"/>
      <c r="D849" s="136" t="s">
        <v>138</v>
      </c>
      <c r="E849" s="137" t="s">
        <v>3</v>
      </c>
      <c r="F849" s="138" t="s">
        <v>139</v>
      </c>
      <c r="H849" s="137" t="s">
        <v>3</v>
      </c>
      <c r="L849" s="135"/>
      <c r="M849" s="139"/>
      <c r="T849" s="140"/>
      <c r="AT849" s="137" t="s">
        <v>138</v>
      </c>
      <c r="AU849" s="137" t="s">
        <v>84</v>
      </c>
      <c r="AV849" s="12" t="s">
        <v>82</v>
      </c>
      <c r="AW849" s="12" t="s">
        <v>36</v>
      </c>
      <c r="AX849" s="12" t="s">
        <v>77</v>
      </c>
      <c r="AY849" s="137" t="s">
        <v>126</v>
      </c>
    </row>
    <row r="850" spans="2:51" s="12" customFormat="1" hidden="1" outlineLevel="1">
      <c r="B850" s="135"/>
      <c r="D850" s="136" t="s">
        <v>138</v>
      </c>
      <c r="E850" s="137" t="s">
        <v>3</v>
      </c>
      <c r="F850" s="138" t="s">
        <v>140</v>
      </c>
      <c r="H850" s="137" t="s">
        <v>3</v>
      </c>
      <c r="L850" s="135"/>
      <c r="M850" s="139"/>
      <c r="T850" s="140"/>
      <c r="AT850" s="137" t="s">
        <v>138</v>
      </c>
      <c r="AU850" s="137" t="s">
        <v>84</v>
      </c>
      <c r="AV850" s="12" t="s">
        <v>82</v>
      </c>
      <c r="AW850" s="12" t="s">
        <v>36</v>
      </c>
      <c r="AX850" s="12" t="s">
        <v>77</v>
      </c>
      <c r="AY850" s="137" t="s">
        <v>126</v>
      </c>
    </row>
    <row r="851" spans="2:51" s="12" customFormat="1" hidden="1" outlineLevel="1">
      <c r="B851" s="135"/>
      <c r="D851" s="136" t="s">
        <v>138</v>
      </c>
      <c r="E851" s="137" t="s">
        <v>3</v>
      </c>
      <c r="F851" s="138" t="s">
        <v>165</v>
      </c>
      <c r="H851" s="137" t="s">
        <v>3</v>
      </c>
      <c r="L851" s="135"/>
      <c r="M851" s="139"/>
      <c r="T851" s="140"/>
      <c r="AT851" s="137" t="s">
        <v>138</v>
      </c>
      <c r="AU851" s="137" t="s">
        <v>84</v>
      </c>
      <c r="AV851" s="12" t="s">
        <v>82</v>
      </c>
      <c r="AW851" s="12" t="s">
        <v>36</v>
      </c>
      <c r="AX851" s="12" t="s">
        <v>77</v>
      </c>
      <c r="AY851" s="137" t="s">
        <v>126</v>
      </c>
    </row>
    <row r="852" spans="2:51" s="13" customFormat="1" ht="22.5" hidden="1" outlineLevel="1">
      <c r="B852" s="141"/>
      <c r="D852" s="136" t="s">
        <v>138</v>
      </c>
      <c r="E852" s="142" t="s">
        <v>3</v>
      </c>
      <c r="F852" s="143" t="s">
        <v>283</v>
      </c>
      <c r="H852" s="144">
        <v>15.206</v>
      </c>
      <c r="L852" s="141"/>
      <c r="M852" s="145"/>
      <c r="T852" s="146"/>
      <c r="AT852" s="142" t="s">
        <v>138</v>
      </c>
      <c r="AU852" s="142" t="s">
        <v>84</v>
      </c>
      <c r="AV852" s="13" t="s">
        <v>84</v>
      </c>
      <c r="AW852" s="13" t="s">
        <v>36</v>
      </c>
      <c r="AX852" s="13" t="s">
        <v>77</v>
      </c>
      <c r="AY852" s="142" t="s">
        <v>126</v>
      </c>
    </row>
    <row r="853" spans="2:51" s="12" customFormat="1" hidden="1" outlineLevel="1">
      <c r="B853" s="135"/>
      <c r="D853" s="136" t="s">
        <v>138</v>
      </c>
      <c r="E853" s="137" t="s">
        <v>3</v>
      </c>
      <c r="F853" s="138" t="s">
        <v>154</v>
      </c>
      <c r="H853" s="137" t="s">
        <v>3</v>
      </c>
      <c r="L853" s="135"/>
      <c r="M853" s="139"/>
      <c r="T853" s="140"/>
      <c r="AT853" s="137" t="s">
        <v>138</v>
      </c>
      <c r="AU853" s="137" t="s">
        <v>84</v>
      </c>
      <c r="AV853" s="12" t="s">
        <v>82</v>
      </c>
      <c r="AW853" s="12" t="s">
        <v>36</v>
      </c>
      <c r="AX853" s="12" t="s">
        <v>77</v>
      </c>
      <c r="AY853" s="137" t="s">
        <v>126</v>
      </c>
    </row>
    <row r="854" spans="2:51" s="12" customFormat="1" hidden="1" outlineLevel="1">
      <c r="B854" s="135"/>
      <c r="D854" s="136" t="s">
        <v>138</v>
      </c>
      <c r="E854" s="137" t="s">
        <v>3</v>
      </c>
      <c r="F854" s="138" t="s">
        <v>173</v>
      </c>
      <c r="H854" s="137" t="s">
        <v>3</v>
      </c>
      <c r="L854" s="135"/>
      <c r="M854" s="139"/>
      <c r="T854" s="140"/>
      <c r="AT854" s="137" t="s">
        <v>138</v>
      </c>
      <c r="AU854" s="137" t="s">
        <v>84</v>
      </c>
      <c r="AV854" s="12" t="s">
        <v>82</v>
      </c>
      <c r="AW854" s="12" t="s">
        <v>36</v>
      </c>
      <c r="AX854" s="12" t="s">
        <v>77</v>
      </c>
      <c r="AY854" s="137" t="s">
        <v>126</v>
      </c>
    </row>
    <row r="855" spans="2:51" s="13" customFormat="1" hidden="1" outlineLevel="1">
      <c r="B855" s="141"/>
      <c r="D855" s="136" t="s">
        <v>138</v>
      </c>
      <c r="E855" s="142" t="s">
        <v>3</v>
      </c>
      <c r="F855" s="143" t="s">
        <v>286</v>
      </c>
      <c r="H855" s="144">
        <v>7.4379999999999997</v>
      </c>
      <c r="L855" s="141"/>
      <c r="M855" s="145"/>
      <c r="T855" s="146"/>
      <c r="AT855" s="142" t="s">
        <v>138</v>
      </c>
      <c r="AU855" s="142" t="s">
        <v>84</v>
      </c>
      <c r="AV855" s="13" t="s">
        <v>84</v>
      </c>
      <c r="AW855" s="13" t="s">
        <v>36</v>
      </c>
      <c r="AX855" s="13" t="s">
        <v>77</v>
      </c>
      <c r="AY855" s="142" t="s">
        <v>126</v>
      </c>
    </row>
    <row r="856" spans="2:51" s="13" customFormat="1" hidden="1" outlineLevel="1">
      <c r="B856" s="141"/>
      <c r="D856" s="136" t="s">
        <v>138</v>
      </c>
      <c r="E856" s="142" t="s">
        <v>3</v>
      </c>
      <c r="F856" s="143" t="s">
        <v>287</v>
      </c>
      <c r="H856" s="144">
        <v>5.6189999999999998</v>
      </c>
      <c r="L856" s="141"/>
      <c r="M856" s="145"/>
      <c r="T856" s="146"/>
      <c r="AT856" s="142" t="s">
        <v>138</v>
      </c>
      <c r="AU856" s="142" t="s">
        <v>84</v>
      </c>
      <c r="AV856" s="13" t="s">
        <v>84</v>
      </c>
      <c r="AW856" s="13" t="s">
        <v>36</v>
      </c>
      <c r="AX856" s="13" t="s">
        <v>77</v>
      </c>
      <c r="AY856" s="142" t="s">
        <v>126</v>
      </c>
    </row>
    <row r="857" spans="2:51" s="12" customFormat="1" hidden="1" outlineLevel="1">
      <c r="B857" s="135"/>
      <c r="D857" s="136" t="s">
        <v>138</v>
      </c>
      <c r="E857" s="137" t="s">
        <v>3</v>
      </c>
      <c r="F857" s="138" t="s">
        <v>141</v>
      </c>
      <c r="H857" s="137" t="s">
        <v>3</v>
      </c>
      <c r="L857" s="135"/>
      <c r="M857" s="139"/>
      <c r="T857" s="140"/>
      <c r="AT857" s="137" t="s">
        <v>138</v>
      </c>
      <c r="AU857" s="137" t="s">
        <v>84</v>
      </c>
      <c r="AV857" s="12" t="s">
        <v>82</v>
      </c>
      <c r="AW857" s="12" t="s">
        <v>36</v>
      </c>
      <c r="AX857" s="12" t="s">
        <v>77</v>
      </c>
      <c r="AY857" s="137" t="s">
        <v>126</v>
      </c>
    </row>
    <row r="858" spans="2:51" s="12" customFormat="1" hidden="1" outlineLevel="1">
      <c r="B858" s="135"/>
      <c r="D858" s="136" t="s">
        <v>138</v>
      </c>
      <c r="E858" s="137" t="s">
        <v>3</v>
      </c>
      <c r="F858" s="138" t="s">
        <v>178</v>
      </c>
      <c r="H858" s="137" t="s">
        <v>3</v>
      </c>
      <c r="L858" s="135"/>
      <c r="M858" s="139"/>
      <c r="T858" s="140"/>
      <c r="AT858" s="137" t="s">
        <v>138</v>
      </c>
      <c r="AU858" s="137" t="s">
        <v>84</v>
      </c>
      <c r="AV858" s="12" t="s">
        <v>82</v>
      </c>
      <c r="AW858" s="12" t="s">
        <v>36</v>
      </c>
      <c r="AX858" s="12" t="s">
        <v>77</v>
      </c>
      <c r="AY858" s="137" t="s">
        <v>126</v>
      </c>
    </row>
    <row r="859" spans="2:51" s="13" customFormat="1" hidden="1" outlineLevel="1">
      <c r="B859" s="141"/>
      <c r="D859" s="136" t="s">
        <v>138</v>
      </c>
      <c r="E859" s="142" t="s">
        <v>3</v>
      </c>
      <c r="F859" s="143" t="s">
        <v>289</v>
      </c>
      <c r="H859" s="144">
        <v>7.4320000000000004</v>
      </c>
      <c r="L859" s="141"/>
      <c r="M859" s="145"/>
      <c r="T859" s="146"/>
      <c r="AT859" s="142" t="s">
        <v>138</v>
      </c>
      <c r="AU859" s="142" t="s">
        <v>84</v>
      </c>
      <c r="AV859" s="13" t="s">
        <v>84</v>
      </c>
      <c r="AW859" s="13" t="s">
        <v>36</v>
      </c>
      <c r="AX859" s="13" t="s">
        <v>77</v>
      </c>
      <c r="AY859" s="142" t="s">
        <v>126</v>
      </c>
    </row>
    <row r="860" spans="2:51" s="13" customFormat="1" hidden="1" outlineLevel="1">
      <c r="B860" s="141"/>
      <c r="D860" s="136" t="s">
        <v>138</v>
      </c>
      <c r="E860" s="142" t="s">
        <v>3</v>
      </c>
      <c r="F860" s="143" t="s">
        <v>290</v>
      </c>
      <c r="H860" s="144">
        <v>5.2709999999999999</v>
      </c>
      <c r="L860" s="141"/>
      <c r="M860" s="145"/>
      <c r="T860" s="146"/>
      <c r="AT860" s="142" t="s">
        <v>138</v>
      </c>
      <c r="AU860" s="142" t="s">
        <v>84</v>
      </c>
      <c r="AV860" s="13" t="s">
        <v>84</v>
      </c>
      <c r="AW860" s="13" t="s">
        <v>36</v>
      </c>
      <c r="AX860" s="13" t="s">
        <v>77</v>
      </c>
      <c r="AY860" s="142" t="s">
        <v>126</v>
      </c>
    </row>
    <row r="861" spans="2:51" s="12" customFormat="1" hidden="1" outlineLevel="1">
      <c r="B861" s="135"/>
      <c r="D861" s="136" t="s">
        <v>138</v>
      </c>
      <c r="E861" s="137" t="s">
        <v>3</v>
      </c>
      <c r="F861" s="138" t="s">
        <v>158</v>
      </c>
      <c r="H861" s="137" t="s">
        <v>3</v>
      </c>
      <c r="L861" s="135"/>
      <c r="M861" s="139"/>
      <c r="T861" s="140"/>
      <c r="AT861" s="137" t="s">
        <v>138</v>
      </c>
      <c r="AU861" s="137" t="s">
        <v>84</v>
      </c>
      <c r="AV861" s="12" t="s">
        <v>82</v>
      </c>
      <c r="AW861" s="12" t="s">
        <v>36</v>
      </c>
      <c r="AX861" s="12" t="s">
        <v>77</v>
      </c>
      <c r="AY861" s="137" t="s">
        <v>126</v>
      </c>
    </row>
    <row r="862" spans="2:51" s="12" customFormat="1" hidden="1" outlineLevel="1">
      <c r="B862" s="135"/>
      <c r="D862" s="136" t="s">
        <v>138</v>
      </c>
      <c r="E862" s="137" t="s">
        <v>3</v>
      </c>
      <c r="F862" s="138" t="s">
        <v>183</v>
      </c>
      <c r="H862" s="137" t="s">
        <v>3</v>
      </c>
      <c r="L862" s="135"/>
      <c r="M862" s="139"/>
      <c r="T862" s="140"/>
      <c r="AT862" s="137" t="s">
        <v>138</v>
      </c>
      <c r="AU862" s="137" t="s">
        <v>84</v>
      </c>
      <c r="AV862" s="12" t="s">
        <v>82</v>
      </c>
      <c r="AW862" s="12" t="s">
        <v>36</v>
      </c>
      <c r="AX862" s="12" t="s">
        <v>77</v>
      </c>
      <c r="AY862" s="137" t="s">
        <v>126</v>
      </c>
    </row>
    <row r="863" spans="2:51" s="13" customFormat="1" hidden="1" outlineLevel="1">
      <c r="B863" s="141"/>
      <c r="D863" s="136" t="s">
        <v>138</v>
      </c>
      <c r="E863" s="142" t="s">
        <v>3</v>
      </c>
      <c r="F863" s="143" t="s">
        <v>293</v>
      </c>
      <c r="H863" s="144">
        <v>8.1319999999999997</v>
      </c>
      <c r="L863" s="141"/>
      <c r="M863" s="145"/>
      <c r="T863" s="146"/>
      <c r="AT863" s="142" t="s">
        <v>138</v>
      </c>
      <c r="AU863" s="142" t="s">
        <v>84</v>
      </c>
      <c r="AV863" s="13" t="s">
        <v>84</v>
      </c>
      <c r="AW863" s="13" t="s">
        <v>36</v>
      </c>
      <c r="AX863" s="13" t="s">
        <v>77</v>
      </c>
      <c r="AY863" s="142" t="s">
        <v>126</v>
      </c>
    </row>
    <row r="864" spans="2:51" s="14" customFormat="1" hidden="1" outlineLevel="1">
      <c r="B864" s="147"/>
      <c r="D864" s="136" t="s">
        <v>138</v>
      </c>
      <c r="E864" s="148" t="s">
        <v>3</v>
      </c>
      <c r="F864" s="149" t="s">
        <v>143</v>
      </c>
      <c r="H864" s="150">
        <v>49.097999999999999</v>
      </c>
      <c r="L864" s="147"/>
      <c r="M864" s="151"/>
      <c r="T864" s="152"/>
      <c r="AT864" s="148" t="s">
        <v>138</v>
      </c>
      <c r="AU864" s="148" t="s">
        <v>84</v>
      </c>
      <c r="AV864" s="14" t="s">
        <v>134</v>
      </c>
      <c r="AW864" s="14" t="s">
        <v>36</v>
      </c>
      <c r="AX864" s="14" t="s">
        <v>82</v>
      </c>
      <c r="AY864" s="148" t="s">
        <v>126</v>
      </c>
    </row>
    <row r="865" spans="2:65" s="1" customFormat="1" ht="37.9" customHeight="1" collapsed="1">
      <c r="B865" s="119"/>
      <c r="C865" s="120" t="s">
        <v>640</v>
      </c>
      <c r="D865" s="120" t="s">
        <v>129</v>
      </c>
      <c r="E865" s="121" t="s">
        <v>641</v>
      </c>
      <c r="F865" s="122" t="s">
        <v>642</v>
      </c>
      <c r="G865" s="123" t="s">
        <v>148</v>
      </c>
      <c r="H865" s="124">
        <v>49.097999999999999</v>
      </c>
      <c r="I865" s="125"/>
      <c r="J865" s="125">
        <f>ROUND(I865*H865,2)</f>
        <v>0</v>
      </c>
      <c r="K865" s="122" t="s">
        <v>133</v>
      </c>
      <c r="L865" s="30"/>
      <c r="M865" s="126" t="s">
        <v>3</v>
      </c>
      <c r="N865" s="127" t="s">
        <v>48</v>
      </c>
      <c r="O865" s="128">
        <v>0.245</v>
      </c>
      <c r="P865" s="128">
        <f>O865*H865</f>
        <v>12.02901</v>
      </c>
      <c r="Q865" s="128">
        <v>7.5799999999999999E-3</v>
      </c>
      <c r="R865" s="128">
        <f>Q865*H865</f>
        <v>0.37216283999999999</v>
      </c>
      <c r="S865" s="128">
        <v>0</v>
      </c>
      <c r="T865" s="129">
        <f>S865*H865</f>
        <v>0</v>
      </c>
      <c r="AR865" s="130" t="s">
        <v>278</v>
      </c>
      <c r="AT865" s="130" t="s">
        <v>129</v>
      </c>
      <c r="AU865" s="130" t="s">
        <v>84</v>
      </c>
      <c r="AY865" s="18" t="s">
        <v>126</v>
      </c>
      <c r="BE865" s="131">
        <f>IF(N865="základní",J865,0)</f>
        <v>0</v>
      </c>
      <c r="BF865" s="131">
        <f>IF(N865="snížená",J865,0)</f>
        <v>0</v>
      </c>
      <c r="BG865" s="131">
        <f>IF(N865="zákl. přenesená",J865,0)</f>
        <v>0</v>
      </c>
      <c r="BH865" s="131">
        <f>IF(N865="sníž. přenesená",J865,0)</f>
        <v>0</v>
      </c>
      <c r="BI865" s="131">
        <f>IF(N865="nulová",J865,0)</f>
        <v>0</v>
      </c>
      <c r="BJ865" s="18" t="s">
        <v>82</v>
      </c>
      <c r="BK865" s="131">
        <f>ROUND(I865*H865,2)</f>
        <v>0</v>
      </c>
      <c r="BL865" s="18" t="s">
        <v>278</v>
      </c>
      <c r="BM865" s="130" t="s">
        <v>643</v>
      </c>
    </row>
    <row r="866" spans="2:65" s="1" customFormat="1" hidden="1" outlineLevel="1">
      <c r="B866" s="30"/>
      <c r="D866" s="132" t="s">
        <v>136</v>
      </c>
      <c r="F866" s="133" t="s">
        <v>644</v>
      </c>
      <c r="L866" s="30"/>
      <c r="M866" s="134"/>
      <c r="T866" s="51"/>
      <c r="AT866" s="18" t="s">
        <v>136</v>
      </c>
      <c r="AU866" s="18" t="s">
        <v>84</v>
      </c>
    </row>
    <row r="867" spans="2:65" s="12" customFormat="1" hidden="1" outlineLevel="1">
      <c r="B867" s="135"/>
      <c r="D867" s="136" t="s">
        <v>138</v>
      </c>
      <c r="E867" s="137" t="s">
        <v>3</v>
      </c>
      <c r="F867" s="138" t="s">
        <v>139</v>
      </c>
      <c r="H867" s="137" t="s">
        <v>3</v>
      </c>
      <c r="L867" s="135"/>
      <c r="M867" s="139"/>
      <c r="T867" s="140"/>
      <c r="AT867" s="137" t="s">
        <v>138</v>
      </c>
      <c r="AU867" s="137" t="s">
        <v>84</v>
      </c>
      <c r="AV867" s="12" t="s">
        <v>82</v>
      </c>
      <c r="AW867" s="12" t="s">
        <v>36</v>
      </c>
      <c r="AX867" s="12" t="s">
        <v>77</v>
      </c>
      <c r="AY867" s="137" t="s">
        <v>126</v>
      </c>
    </row>
    <row r="868" spans="2:65" s="12" customFormat="1" hidden="1" outlineLevel="1">
      <c r="B868" s="135"/>
      <c r="D868" s="136" t="s">
        <v>138</v>
      </c>
      <c r="E868" s="137" t="s">
        <v>3</v>
      </c>
      <c r="F868" s="138" t="s">
        <v>140</v>
      </c>
      <c r="H868" s="137" t="s">
        <v>3</v>
      </c>
      <c r="L868" s="135"/>
      <c r="M868" s="139"/>
      <c r="T868" s="140"/>
      <c r="AT868" s="137" t="s">
        <v>138</v>
      </c>
      <c r="AU868" s="137" t="s">
        <v>84</v>
      </c>
      <c r="AV868" s="12" t="s">
        <v>82</v>
      </c>
      <c r="AW868" s="12" t="s">
        <v>36</v>
      </c>
      <c r="AX868" s="12" t="s">
        <v>77</v>
      </c>
      <c r="AY868" s="137" t="s">
        <v>126</v>
      </c>
    </row>
    <row r="869" spans="2:65" s="12" customFormat="1" hidden="1" outlineLevel="1">
      <c r="B869" s="135"/>
      <c r="D869" s="136" t="s">
        <v>138</v>
      </c>
      <c r="E869" s="137" t="s">
        <v>3</v>
      </c>
      <c r="F869" s="138" t="s">
        <v>165</v>
      </c>
      <c r="H869" s="137" t="s">
        <v>3</v>
      </c>
      <c r="L869" s="135"/>
      <c r="M869" s="139"/>
      <c r="T869" s="140"/>
      <c r="AT869" s="137" t="s">
        <v>138</v>
      </c>
      <c r="AU869" s="137" t="s">
        <v>84</v>
      </c>
      <c r="AV869" s="12" t="s">
        <v>82</v>
      </c>
      <c r="AW869" s="12" t="s">
        <v>36</v>
      </c>
      <c r="AX869" s="12" t="s">
        <v>77</v>
      </c>
      <c r="AY869" s="137" t="s">
        <v>126</v>
      </c>
    </row>
    <row r="870" spans="2:65" s="13" customFormat="1" ht="22.5" hidden="1" outlineLevel="1">
      <c r="B870" s="141"/>
      <c r="D870" s="136" t="s">
        <v>138</v>
      </c>
      <c r="E870" s="142" t="s">
        <v>3</v>
      </c>
      <c r="F870" s="143" t="s">
        <v>283</v>
      </c>
      <c r="H870" s="144">
        <v>15.206</v>
      </c>
      <c r="L870" s="141"/>
      <c r="M870" s="145"/>
      <c r="T870" s="146"/>
      <c r="AT870" s="142" t="s">
        <v>138</v>
      </c>
      <c r="AU870" s="142" t="s">
        <v>84</v>
      </c>
      <c r="AV870" s="13" t="s">
        <v>84</v>
      </c>
      <c r="AW870" s="13" t="s">
        <v>36</v>
      </c>
      <c r="AX870" s="13" t="s">
        <v>77</v>
      </c>
      <c r="AY870" s="142" t="s">
        <v>126</v>
      </c>
    </row>
    <row r="871" spans="2:65" s="12" customFormat="1" hidden="1" outlineLevel="1">
      <c r="B871" s="135"/>
      <c r="D871" s="136" t="s">
        <v>138</v>
      </c>
      <c r="E871" s="137" t="s">
        <v>3</v>
      </c>
      <c r="F871" s="138" t="s">
        <v>154</v>
      </c>
      <c r="H871" s="137" t="s">
        <v>3</v>
      </c>
      <c r="L871" s="135"/>
      <c r="M871" s="139"/>
      <c r="T871" s="140"/>
      <c r="AT871" s="137" t="s">
        <v>138</v>
      </c>
      <c r="AU871" s="137" t="s">
        <v>84</v>
      </c>
      <c r="AV871" s="12" t="s">
        <v>82</v>
      </c>
      <c r="AW871" s="12" t="s">
        <v>36</v>
      </c>
      <c r="AX871" s="12" t="s">
        <v>77</v>
      </c>
      <c r="AY871" s="137" t="s">
        <v>126</v>
      </c>
    </row>
    <row r="872" spans="2:65" s="12" customFormat="1" hidden="1" outlineLevel="1">
      <c r="B872" s="135"/>
      <c r="D872" s="136" t="s">
        <v>138</v>
      </c>
      <c r="E872" s="137" t="s">
        <v>3</v>
      </c>
      <c r="F872" s="138" t="s">
        <v>173</v>
      </c>
      <c r="H872" s="137" t="s">
        <v>3</v>
      </c>
      <c r="L872" s="135"/>
      <c r="M872" s="139"/>
      <c r="T872" s="140"/>
      <c r="AT872" s="137" t="s">
        <v>138</v>
      </c>
      <c r="AU872" s="137" t="s">
        <v>84</v>
      </c>
      <c r="AV872" s="12" t="s">
        <v>82</v>
      </c>
      <c r="AW872" s="12" t="s">
        <v>36</v>
      </c>
      <c r="AX872" s="12" t="s">
        <v>77</v>
      </c>
      <c r="AY872" s="137" t="s">
        <v>126</v>
      </c>
    </row>
    <row r="873" spans="2:65" s="13" customFormat="1" hidden="1" outlineLevel="1">
      <c r="B873" s="141"/>
      <c r="D873" s="136" t="s">
        <v>138</v>
      </c>
      <c r="E873" s="142" t="s">
        <v>3</v>
      </c>
      <c r="F873" s="143" t="s">
        <v>286</v>
      </c>
      <c r="H873" s="144">
        <v>7.4379999999999997</v>
      </c>
      <c r="L873" s="141"/>
      <c r="M873" s="145"/>
      <c r="T873" s="146"/>
      <c r="AT873" s="142" t="s">
        <v>138</v>
      </c>
      <c r="AU873" s="142" t="s">
        <v>84</v>
      </c>
      <c r="AV873" s="13" t="s">
        <v>84</v>
      </c>
      <c r="AW873" s="13" t="s">
        <v>36</v>
      </c>
      <c r="AX873" s="13" t="s">
        <v>77</v>
      </c>
      <c r="AY873" s="142" t="s">
        <v>126</v>
      </c>
    </row>
    <row r="874" spans="2:65" s="13" customFormat="1" hidden="1" outlineLevel="1">
      <c r="B874" s="141"/>
      <c r="D874" s="136" t="s">
        <v>138</v>
      </c>
      <c r="E874" s="142" t="s">
        <v>3</v>
      </c>
      <c r="F874" s="143" t="s">
        <v>287</v>
      </c>
      <c r="H874" s="144">
        <v>5.6189999999999998</v>
      </c>
      <c r="L874" s="141"/>
      <c r="M874" s="145"/>
      <c r="T874" s="146"/>
      <c r="AT874" s="142" t="s">
        <v>138</v>
      </c>
      <c r="AU874" s="142" t="s">
        <v>84</v>
      </c>
      <c r="AV874" s="13" t="s">
        <v>84</v>
      </c>
      <c r="AW874" s="13" t="s">
        <v>36</v>
      </c>
      <c r="AX874" s="13" t="s">
        <v>77</v>
      </c>
      <c r="AY874" s="142" t="s">
        <v>126</v>
      </c>
    </row>
    <row r="875" spans="2:65" s="12" customFormat="1" hidden="1" outlineLevel="1">
      <c r="B875" s="135"/>
      <c r="D875" s="136" t="s">
        <v>138</v>
      </c>
      <c r="E875" s="137" t="s">
        <v>3</v>
      </c>
      <c r="F875" s="138" t="s">
        <v>141</v>
      </c>
      <c r="H875" s="137" t="s">
        <v>3</v>
      </c>
      <c r="L875" s="135"/>
      <c r="M875" s="139"/>
      <c r="T875" s="140"/>
      <c r="AT875" s="137" t="s">
        <v>138</v>
      </c>
      <c r="AU875" s="137" t="s">
        <v>84</v>
      </c>
      <c r="AV875" s="12" t="s">
        <v>82</v>
      </c>
      <c r="AW875" s="12" t="s">
        <v>36</v>
      </c>
      <c r="AX875" s="12" t="s">
        <v>77</v>
      </c>
      <c r="AY875" s="137" t="s">
        <v>126</v>
      </c>
    </row>
    <row r="876" spans="2:65" s="12" customFormat="1" hidden="1" outlineLevel="1">
      <c r="B876" s="135"/>
      <c r="D876" s="136" t="s">
        <v>138</v>
      </c>
      <c r="E876" s="137" t="s">
        <v>3</v>
      </c>
      <c r="F876" s="138" t="s">
        <v>178</v>
      </c>
      <c r="H876" s="137" t="s">
        <v>3</v>
      </c>
      <c r="L876" s="135"/>
      <c r="M876" s="139"/>
      <c r="T876" s="140"/>
      <c r="AT876" s="137" t="s">
        <v>138</v>
      </c>
      <c r="AU876" s="137" t="s">
        <v>84</v>
      </c>
      <c r="AV876" s="12" t="s">
        <v>82</v>
      </c>
      <c r="AW876" s="12" t="s">
        <v>36</v>
      </c>
      <c r="AX876" s="12" t="s">
        <v>77</v>
      </c>
      <c r="AY876" s="137" t="s">
        <v>126</v>
      </c>
    </row>
    <row r="877" spans="2:65" s="13" customFormat="1" hidden="1" outlineLevel="1">
      <c r="B877" s="141"/>
      <c r="D877" s="136" t="s">
        <v>138</v>
      </c>
      <c r="E877" s="142" t="s">
        <v>3</v>
      </c>
      <c r="F877" s="143" t="s">
        <v>289</v>
      </c>
      <c r="H877" s="144">
        <v>7.4320000000000004</v>
      </c>
      <c r="L877" s="141"/>
      <c r="M877" s="145"/>
      <c r="T877" s="146"/>
      <c r="AT877" s="142" t="s">
        <v>138</v>
      </c>
      <c r="AU877" s="142" t="s">
        <v>84</v>
      </c>
      <c r="AV877" s="13" t="s">
        <v>84</v>
      </c>
      <c r="AW877" s="13" t="s">
        <v>36</v>
      </c>
      <c r="AX877" s="13" t="s">
        <v>77</v>
      </c>
      <c r="AY877" s="142" t="s">
        <v>126</v>
      </c>
    </row>
    <row r="878" spans="2:65" s="13" customFormat="1" hidden="1" outlineLevel="1">
      <c r="B878" s="141"/>
      <c r="D878" s="136" t="s">
        <v>138</v>
      </c>
      <c r="E878" s="142" t="s">
        <v>3</v>
      </c>
      <c r="F878" s="143" t="s">
        <v>290</v>
      </c>
      <c r="H878" s="144">
        <v>5.2709999999999999</v>
      </c>
      <c r="L878" s="141"/>
      <c r="M878" s="145"/>
      <c r="T878" s="146"/>
      <c r="AT878" s="142" t="s">
        <v>138</v>
      </c>
      <c r="AU878" s="142" t="s">
        <v>84</v>
      </c>
      <c r="AV878" s="13" t="s">
        <v>84</v>
      </c>
      <c r="AW878" s="13" t="s">
        <v>36</v>
      </c>
      <c r="AX878" s="13" t="s">
        <v>77</v>
      </c>
      <c r="AY878" s="142" t="s">
        <v>126</v>
      </c>
    </row>
    <row r="879" spans="2:65" s="12" customFormat="1" hidden="1" outlineLevel="1">
      <c r="B879" s="135"/>
      <c r="D879" s="136" t="s">
        <v>138</v>
      </c>
      <c r="E879" s="137" t="s">
        <v>3</v>
      </c>
      <c r="F879" s="138" t="s">
        <v>158</v>
      </c>
      <c r="H879" s="137" t="s">
        <v>3</v>
      </c>
      <c r="L879" s="135"/>
      <c r="M879" s="139"/>
      <c r="T879" s="140"/>
      <c r="AT879" s="137" t="s">
        <v>138</v>
      </c>
      <c r="AU879" s="137" t="s">
        <v>84</v>
      </c>
      <c r="AV879" s="12" t="s">
        <v>82</v>
      </c>
      <c r="AW879" s="12" t="s">
        <v>36</v>
      </c>
      <c r="AX879" s="12" t="s">
        <v>77</v>
      </c>
      <c r="AY879" s="137" t="s">
        <v>126</v>
      </c>
    </row>
    <row r="880" spans="2:65" s="12" customFormat="1" hidden="1" outlineLevel="1">
      <c r="B880" s="135"/>
      <c r="D880" s="136" t="s">
        <v>138</v>
      </c>
      <c r="E880" s="137" t="s">
        <v>3</v>
      </c>
      <c r="F880" s="138" t="s">
        <v>183</v>
      </c>
      <c r="H880" s="137" t="s">
        <v>3</v>
      </c>
      <c r="L880" s="135"/>
      <c r="M880" s="139"/>
      <c r="T880" s="140"/>
      <c r="AT880" s="137" t="s">
        <v>138</v>
      </c>
      <c r="AU880" s="137" t="s">
        <v>84</v>
      </c>
      <c r="AV880" s="12" t="s">
        <v>82</v>
      </c>
      <c r="AW880" s="12" t="s">
        <v>36</v>
      </c>
      <c r="AX880" s="12" t="s">
        <v>77</v>
      </c>
      <c r="AY880" s="137" t="s">
        <v>126</v>
      </c>
    </row>
    <row r="881" spans="2:65" s="13" customFormat="1" hidden="1" outlineLevel="1">
      <c r="B881" s="141"/>
      <c r="D881" s="136" t="s">
        <v>138</v>
      </c>
      <c r="E881" s="142" t="s">
        <v>3</v>
      </c>
      <c r="F881" s="143" t="s">
        <v>293</v>
      </c>
      <c r="H881" s="144">
        <v>8.1319999999999997</v>
      </c>
      <c r="L881" s="141"/>
      <c r="M881" s="145"/>
      <c r="T881" s="146"/>
      <c r="AT881" s="142" t="s">
        <v>138</v>
      </c>
      <c r="AU881" s="142" t="s">
        <v>84</v>
      </c>
      <c r="AV881" s="13" t="s">
        <v>84</v>
      </c>
      <c r="AW881" s="13" t="s">
        <v>36</v>
      </c>
      <c r="AX881" s="13" t="s">
        <v>77</v>
      </c>
      <c r="AY881" s="142" t="s">
        <v>126</v>
      </c>
    </row>
    <row r="882" spans="2:65" s="14" customFormat="1" hidden="1" outlineLevel="1">
      <c r="B882" s="147"/>
      <c r="D882" s="136" t="s">
        <v>138</v>
      </c>
      <c r="E882" s="148" t="s">
        <v>3</v>
      </c>
      <c r="F882" s="149" t="s">
        <v>143</v>
      </c>
      <c r="H882" s="150">
        <v>49.097999999999999</v>
      </c>
      <c r="L882" s="147"/>
      <c r="M882" s="151"/>
      <c r="T882" s="152"/>
      <c r="AT882" s="148" t="s">
        <v>138</v>
      </c>
      <c r="AU882" s="148" t="s">
        <v>84</v>
      </c>
      <c r="AV882" s="14" t="s">
        <v>134</v>
      </c>
      <c r="AW882" s="14" t="s">
        <v>36</v>
      </c>
      <c r="AX882" s="14" t="s">
        <v>82</v>
      </c>
      <c r="AY882" s="148" t="s">
        <v>126</v>
      </c>
    </row>
    <row r="883" spans="2:65" s="1" customFormat="1" ht="33" customHeight="1" collapsed="1">
      <c r="B883" s="119"/>
      <c r="C883" s="120" t="s">
        <v>645</v>
      </c>
      <c r="D883" s="120" t="s">
        <v>129</v>
      </c>
      <c r="E883" s="121" t="s">
        <v>646</v>
      </c>
      <c r="F883" s="122" t="s">
        <v>1018</v>
      </c>
      <c r="G883" s="123" t="s">
        <v>148</v>
      </c>
      <c r="H883" s="124">
        <v>49.097999999999999</v>
      </c>
      <c r="I883" s="125"/>
      <c r="J883" s="125">
        <f>ROUND(I883*H883,2)</f>
        <v>0</v>
      </c>
      <c r="K883" s="122" t="s">
        <v>133</v>
      </c>
      <c r="L883" s="30"/>
      <c r="M883" s="126" t="s">
        <v>3</v>
      </c>
      <c r="N883" s="127" t="s">
        <v>48</v>
      </c>
      <c r="O883" s="128">
        <v>0.61</v>
      </c>
      <c r="P883" s="128">
        <f>O883*H883</f>
        <v>29.949779999999997</v>
      </c>
      <c r="Q883" s="128">
        <v>6.3E-3</v>
      </c>
      <c r="R883" s="128">
        <f>Q883*H883</f>
        <v>0.30931740000000002</v>
      </c>
      <c r="S883" s="128">
        <v>0</v>
      </c>
      <c r="T883" s="129">
        <f>S883*H883</f>
        <v>0</v>
      </c>
      <c r="AR883" s="130" t="s">
        <v>278</v>
      </c>
      <c r="AT883" s="130" t="s">
        <v>129</v>
      </c>
      <c r="AU883" s="130" t="s">
        <v>84</v>
      </c>
      <c r="AY883" s="18" t="s">
        <v>126</v>
      </c>
      <c r="BE883" s="131">
        <f>IF(N883="základní",J883,0)</f>
        <v>0</v>
      </c>
      <c r="BF883" s="131">
        <f>IF(N883="snížená",J883,0)</f>
        <v>0</v>
      </c>
      <c r="BG883" s="131">
        <f>IF(N883="zákl. přenesená",J883,0)</f>
        <v>0</v>
      </c>
      <c r="BH883" s="131">
        <f>IF(N883="sníž. přenesená",J883,0)</f>
        <v>0</v>
      </c>
      <c r="BI883" s="131">
        <f>IF(N883="nulová",J883,0)</f>
        <v>0</v>
      </c>
      <c r="BJ883" s="18" t="s">
        <v>82</v>
      </c>
      <c r="BK883" s="131">
        <f>ROUND(I883*H883,2)</f>
        <v>0</v>
      </c>
      <c r="BL883" s="18" t="s">
        <v>278</v>
      </c>
      <c r="BM883" s="130" t="s">
        <v>647</v>
      </c>
    </row>
    <row r="884" spans="2:65" s="1" customFormat="1" hidden="1" outlineLevel="1">
      <c r="B884" s="30"/>
      <c r="D884" s="132" t="s">
        <v>136</v>
      </c>
      <c r="F884" s="133" t="s">
        <v>648</v>
      </c>
      <c r="L884" s="30"/>
      <c r="M884" s="134"/>
      <c r="T884" s="51"/>
      <c r="AT884" s="18" t="s">
        <v>136</v>
      </c>
      <c r="AU884" s="18" t="s">
        <v>84</v>
      </c>
    </row>
    <row r="885" spans="2:65" s="12" customFormat="1" hidden="1" outlineLevel="1">
      <c r="B885" s="135"/>
      <c r="D885" s="136" t="s">
        <v>138</v>
      </c>
      <c r="E885" s="137" t="s">
        <v>3</v>
      </c>
      <c r="F885" s="138" t="s">
        <v>139</v>
      </c>
      <c r="H885" s="137" t="s">
        <v>3</v>
      </c>
      <c r="L885" s="135"/>
      <c r="M885" s="139"/>
      <c r="T885" s="140"/>
      <c r="AT885" s="137" t="s">
        <v>138</v>
      </c>
      <c r="AU885" s="137" t="s">
        <v>84</v>
      </c>
      <c r="AV885" s="12" t="s">
        <v>82</v>
      </c>
      <c r="AW885" s="12" t="s">
        <v>36</v>
      </c>
      <c r="AX885" s="12" t="s">
        <v>77</v>
      </c>
      <c r="AY885" s="137" t="s">
        <v>126</v>
      </c>
    </row>
    <row r="886" spans="2:65" s="12" customFormat="1" hidden="1" outlineLevel="1">
      <c r="B886" s="135"/>
      <c r="D886" s="136" t="s">
        <v>138</v>
      </c>
      <c r="E886" s="137" t="s">
        <v>3</v>
      </c>
      <c r="F886" s="138" t="s">
        <v>140</v>
      </c>
      <c r="H886" s="137" t="s">
        <v>3</v>
      </c>
      <c r="L886" s="135"/>
      <c r="M886" s="139"/>
      <c r="T886" s="140"/>
      <c r="AT886" s="137" t="s">
        <v>138</v>
      </c>
      <c r="AU886" s="137" t="s">
        <v>84</v>
      </c>
      <c r="AV886" s="12" t="s">
        <v>82</v>
      </c>
      <c r="AW886" s="12" t="s">
        <v>36</v>
      </c>
      <c r="AX886" s="12" t="s">
        <v>77</v>
      </c>
      <c r="AY886" s="137" t="s">
        <v>126</v>
      </c>
    </row>
    <row r="887" spans="2:65" s="12" customFormat="1" hidden="1" outlineLevel="1">
      <c r="B887" s="135"/>
      <c r="D887" s="136" t="s">
        <v>138</v>
      </c>
      <c r="E887" s="137" t="s">
        <v>3</v>
      </c>
      <c r="F887" s="138" t="s">
        <v>165</v>
      </c>
      <c r="H887" s="137" t="s">
        <v>3</v>
      </c>
      <c r="L887" s="135"/>
      <c r="M887" s="139"/>
      <c r="T887" s="140"/>
      <c r="AT887" s="137" t="s">
        <v>138</v>
      </c>
      <c r="AU887" s="137" t="s">
        <v>84</v>
      </c>
      <c r="AV887" s="12" t="s">
        <v>82</v>
      </c>
      <c r="AW887" s="12" t="s">
        <v>36</v>
      </c>
      <c r="AX887" s="12" t="s">
        <v>77</v>
      </c>
      <c r="AY887" s="137" t="s">
        <v>126</v>
      </c>
    </row>
    <row r="888" spans="2:65" s="13" customFormat="1" ht="22.5" hidden="1" outlineLevel="1">
      <c r="B888" s="141"/>
      <c r="D888" s="136" t="s">
        <v>138</v>
      </c>
      <c r="E888" s="142" t="s">
        <v>3</v>
      </c>
      <c r="F888" s="143" t="s">
        <v>283</v>
      </c>
      <c r="H888" s="144">
        <v>15.206</v>
      </c>
      <c r="L888" s="141"/>
      <c r="M888" s="145"/>
      <c r="T888" s="146"/>
      <c r="AT888" s="142" t="s">
        <v>138</v>
      </c>
      <c r="AU888" s="142" t="s">
        <v>84</v>
      </c>
      <c r="AV888" s="13" t="s">
        <v>84</v>
      </c>
      <c r="AW888" s="13" t="s">
        <v>36</v>
      </c>
      <c r="AX888" s="13" t="s">
        <v>77</v>
      </c>
      <c r="AY888" s="142" t="s">
        <v>126</v>
      </c>
    </row>
    <row r="889" spans="2:65" s="12" customFormat="1" hidden="1" outlineLevel="1">
      <c r="B889" s="135"/>
      <c r="D889" s="136" t="s">
        <v>138</v>
      </c>
      <c r="E889" s="137" t="s">
        <v>3</v>
      </c>
      <c r="F889" s="138" t="s">
        <v>154</v>
      </c>
      <c r="H889" s="137" t="s">
        <v>3</v>
      </c>
      <c r="L889" s="135"/>
      <c r="M889" s="139"/>
      <c r="T889" s="140"/>
      <c r="AT889" s="137" t="s">
        <v>138</v>
      </c>
      <c r="AU889" s="137" t="s">
        <v>84</v>
      </c>
      <c r="AV889" s="12" t="s">
        <v>82</v>
      </c>
      <c r="AW889" s="12" t="s">
        <v>36</v>
      </c>
      <c r="AX889" s="12" t="s">
        <v>77</v>
      </c>
      <c r="AY889" s="137" t="s">
        <v>126</v>
      </c>
    </row>
    <row r="890" spans="2:65" s="12" customFormat="1" hidden="1" outlineLevel="1">
      <c r="B890" s="135"/>
      <c r="D890" s="136" t="s">
        <v>138</v>
      </c>
      <c r="E890" s="137" t="s">
        <v>3</v>
      </c>
      <c r="F890" s="138" t="s">
        <v>173</v>
      </c>
      <c r="H890" s="137" t="s">
        <v>3</v>
      </c>
      <c r="L890" s="135"/>
      <c r="M890" s="139"/>
      <c r="T890" s="140"/>
      <c r="AT890" s="137" t="s">
        <v>138</v>
      </c>
      <c r="AU890" s="137" t="s">
        <v>84</v>
      </c>
      <c r="AV890" s="12" t="s">
        <v>82</v>
      </c>
      <c r="AW890" s="12" t="s">
        <v>36</v>
      </c>
      <c r="AX890" s="12" t="s">
        <v>77</v>
      </c>
      <c r="AY890" s="137" t="s">
        <v>126</v>
      </c>
    </row>
    <row r="891" spans="2:65" s="13" customFormat="1" hidden="1" outlineLevel="1">
      <c r="B891" s="141"/>
      <c r="D891" s="136" t="s">
        <v>138</v>
      </c>
      <c r="E891" s="142" t="s">
        <v>3</v>
      </c>
      <c r="F891" s="143" t="s">
        <v>286</v>
      </c>
      <c r="H891" s="144">
        <v>7.4379999999999997</v>
      </c>
      <c r="L891" s="141"/>
      <c r="M891" s="145"/>
      <c r="T891" s="146"/>
      <c r="AT891" s="142" t="s">
        <v>138</v>
      </c>
      <c r="AU891" s="142" t="s">
        <v>84</v>
      </c>
      <c r="AV891" s="13" t="s">
        <v>84</v>
      </c>
      <c r="AW891" s="13" t="s">
        <v>36</v>
      </c>
      <c r="AX891" s="13" t="s">
        <v>77</v>
      </c>
      <c r="AY891" s="142" t="s">
        <v>126</v>
      </c>
    </row>
    <row r="892" spans="2:65" s="13" customFormat="1" hidden="1" outlineLevel="1">
      <c r="B892" s="141"/>
      <c r="D892" s="136" t="s">
        <v>138</v>
      </c>
      <c r="E892" s="142" t="s">
        <v>3</v>
      </c>
      <c r="F892" s="143" t="s">
        <v>287</v>
      </c>
      <c r="H892" s="144">
        <v>5.6189999999999998</v>
      </c>
      <c r="L892" s="141"/>
      <c r="M892" s="145"/>
      <c r="T892" s="146"/>
      <c r="AT892" s="142" t="s">
        <v>138</v>
      </c>
      <c r="AU892" s="142" t="s">
        <v>84</v>
      </c>
      <c r="AV892" s="13" t="s">
        <v>84</v>
      </c>
      <c r="AW892" s="13" t="s">
        <v>36</v>
      </c>
      <c r="AX892" s="13" t="s">
        <v>77</v>
      </c>
      <c r="AY892" s="142" t="s">
        <v>126</v>
      </c>
    </row>
    <row r="893" spans="2:65" s="12" customFormat="1" hidden="1" outlineLevel="1">
      <c r="B893" s="135"/>
      <c r="D893" s="136" t="s">
        <v>138</v>
      </c>
      <c r="E893" s="137" t="s">
        <v>3</v>
      </c>
      <c r="F893" s="138" t="s">
        <v>141</v>
      </c>
      <c r="H893" s="137" t="s">
        <v>3</v>
      </c>
      <c r="L893" s="135"/>
      <c r="M893" s="139"/>
      <c r="T893" s="140"/>
      <c r="AT893" s="137" t="s">
        <v>138</v>
      </c>
      <c r="AU893" s="137" t="s">
        <v>84</v>
      </c>
      <c r="AV893" s="12" t="s">
        <v>82</v>
      </c>
      <c r="AW893" s="12" t="s">
        <v>36</v>
      </c>
      <c r="AX893" s="12" t="s">
        <v>77</v>
      </c>
      <c r="AY893" s="137" t="s">
        <v>126</v>
      </c>
    </row>
    <row r="894" spans="2:65" s="12" customFormat="1" hidden="1" outlineLevel="1">
      <c r="B894" s="135"/>
      <c r="D894" s="136" t="s">
        <v>138</v>
      </c>
      <c r="E894" s="137" t="s">
        <v>3</v>
      </c>
      <c r="F894" s="138" t="s">
        <v>178</v>
      </c>
      <c r="H894" s="137" t="s">
        <v>3</v>
      </c>
      <c r="L894" s="135"/>
      <c r="M894" s="139"/>
      <c r="T894" s="140"/>
      <c r="AT894" s="137" t="s">
        <v>138</v>
      </c>
      <c r="AU894" s="137" t="s">
        <v>84</v>
      </c>
      <c r="AV894" s="12" t="s">
        <v>82</v>
      </c>
      <c r="AW894" s="12" t="s">
        <v>36</v>
      </c>
      <c r="AX894" s="12" t="s">
        <v>77</v>
      </c>
      <c r="AY894" s="137" t="s">
        <v>126</v>
      </c>
    </row>
    <row r="895" spans="2:65" s="13" customFormat="1" hidden="1" outlineLevel="1">
      <c r="B895" s="141"/>
      <c r="D895" s="136" t="s">
        <v>138</v>
      </c>
      <c r="E895" s="142" t="s">
        <v>3</v>
      </c>
      <c r="F895" s="143" t="s">
        <v>289</v>
      </c>
      <c r="H895" s="144">
        <v>7.4320000000000004</v>
      </c>
      <c r="L895" s="141"/>
      <c r="M895" s="145"/>
      <c r="T895" s="146"/>
      <c r="AT895" s="142" t="s">
        <v>138</v>
      </c>
      <c r="AU895" s="142" t="s">
        <v>84</v>
      </c>
      <c r="AV895" s="13" t="s">
        <v>84</v>
      </c>
      <c r="AW895" s="13" t="s">
        <v>36</v>
      </c>
      <c r="AX895" s="13" t="s">
        <v>77</v>
      </c>
      <c r="AY895" s="142" t="s">
        <v>126</v>
      </c>
    </row>
    <row r="896" spans="2:65" s="13" customFormat="1" hidden="1" outlineLevel="1">
      <c r="B896" s="141"/>
      <c r="D896" s="136" t="s">
        <v>138</v>
      </c>
      <c r="E896" s="142" t="s">
        <v>3</v>
      </c>
      <c r="F896" s="143" t="s">
        <v>290</v>
      </c>
      <c r="H896" s="144">
        <v>5.2709999999999999</v>
      </c>
      <c r="L896" s="141"/>
      <c r="M896" s="145"/>
      <c r="T896" s="146"/>
      <c r="AT896" s="142" t="s">
        <v>138</v>
      </c>
      <c r="AU896" s="142" t="s">
        <v>84</v>
      </c>
      <c r="AV896" s="13" t="s">
        <v>84</v>
      </c>
      <c r="AW896" s="13" t="s">
        <v>36</v>
      </c>
      <c r="AX896" s="13" t="s">
        <v>77</v>
      </c>
      <c r="AY896" s="142" t="s">
        <v>126</v>
      </c>
    </row>
    <row r="897" spans="2:65" s="12" customFormat="1" hidden="1" outlineLevel="1">
      <c r="B897" s="135"/>
      <c r="D897" s="136" t="s">
        <v>138</v>
      </c>
      <c r="E897" s="137" t="s">
        <v>3</v>
      </c>
      <c r="F897" s="138" t="s">
        <v>158</v>
      </c>
      <c r="H897" s="137" t="s">
        <v>3</v>
      </c>
      <c r="L897" s="135"/>
      <c r="M897" s="139"/>
      <c r="T897" s="140"/>
      <c r="AT897" s="137" t="s">
        <v>138</v>
      </c>
      <c r="AU897" s="137" t="s">
        <v>84</v>
      </c>
      <c r="AV897" s="12" t="s">
        <v>82</v>
      </c>
      <c r="AW897" s="12" t="s">
        <v>36</v>
      </c>
      <c r="AX897" s="12" t="s">
        <v>77</v>
      </c>
      <c r="AY897" s="137" t="s">
        <v>126</v>
      </c>
    </row>
    <row r="898" spans="2:65" s="12" customFormat="1" hidden="1" outlineLevel="1">
      <c r="B898" s="135"/>
      <c r="D898" s="136" t="s">
        <v>138</v>
      </c>
      <c r="E898" s="137" t="s">
        <v>3</v>
      </c>
      <c r="F898" s="138" t="s">
        <v>183</v>
      </c>
      <c r="H898" s="137" t="s">
        <v>3</v>
      </c>
      <c r="L898" s="135"/>
      <c r="M898" s="139"/>
      <c r="T898" s="140"/>
      <c r="AT898" s="137" t="s">
        <v>138</v>
      </c>
      <c r="AU898" s="137" t="s">
        <v>84</v>
      </c>
      <c r="AV898" s="12" t="s">
        <v>82</v>
      </c>
      <c r="AW898" s="12" t="s">
        <v>36</v>
      </c>
      <c r="AX898" s="12" t="s">
        <v>77</v>
      </c>
      <c r="AY898" s="137" t="s">
        <v>126</v>
      </c>
    </row>
    <row r="899" spans="2:65" s="13" customFormat="1" hidden="1" outlineLevel="1">
      <c r="B899" s="141"/>
      <c r="D899" s="136" t="s">
        <v>138</v>
      </c>
      <c r="E899" s="142" t="s">
        <v>3</v>
      </c>
      <c r="F899" s="143" t="s">
        <v>293</v>
      </c>
      <c r="H899" s="144">
        <v>8.1319999999999997</v>
      </c>
      <c r="L899" s="141"/>
      <c r="M899" s="145"/>
      <c r="T899" s="146"/>
      <c r="AT899" s="142" t="s">
        <v>138</v>
      </c>
      <c r="AU899" s="142" t="s">
        <v>84</v>
      </c>
      <c r="AV899" s="13" t="s">
        <v>84</v>
      </c>
      <c r="AW899" s="13" t="s">
        <v>36</v>
      </c>
      <c r="AX899" s="13" t="s">
        <v>77</v>
      </c>
      <c r="AY899" s="142" t="s">
        <v>126</v>
      </c>
    </row>
    <row r="900" spans="2:65" s="14" customFormat="1" hidden="1" outlineLevel="1">
      <c r="B900" s="147"/>
      <c r="D900" s="136" t="s">
        <v>138</v>
      </c>
      <c r="E900" s="148" t="s">
        <v>3</v>
      </c>
      <c r="F900" s="149" t="s">
        <v>143</v>
      </c>
      <c r="H900" s="150">
        <v>49.097999999999999</v>
      </c>
      <c r="L900" s="147"/>
      <c r="M900" s="151"/>
      <c r="T900" s="152"/>
      <c r="AT900" s="148" t="s">
        <v>138</v>
      </c>
      <c r="AU900" s="148" t="s">
        <v>84</v>
      </c>
      <c r="AV900" s="14" t="s">
        <v>134</v>
      </c>
      <c r="AW900" s="14" t="s">
        <v>36</v>
      </c>
      <c r="AX900" s="14" t="s">
        <v>82</v>
      </c>
      <c r="AY900" s="148" t="s">
        <v>126</v>
      </c>
    </row>
    <row r="901" spans="2:65" s="1" customFormat="1" ht="38.25" customHeight="1" collapsed="1">
      <c r="B901" s="119"/>
      <c r="C901" s="159" t="s">
        <v>649</v>
      </c>
      <c r="D901" s="159" t="s">
        <v>265</v>
      </c>
      <c r="E901" s="160" t="s">
        <v>650</v>
      </c>
      <c r="F901" s="161" t="s">
        <v>1019</v>
      </c>
      <c r="G901" s="162" t="s">
        <v>148</v>
      </c>
      <c r="H901" s="163">
        <v>54.008000000000003</v>
      </c>
      <c r="I901" s="164"/>
      <c r="J901" s="164">
        <f>ROUND(I901*H901,2)</f>
        <v>0</v>
      </c>
      <c r="K901" s="161" t="s">
        <v>133</v>
      </c>
      <c r="L901" s="165"/>
      <c r="M901" s="166" t="s">
        <v>3</v>
      </c>
      <c r="N901" s="167" t="s">
        <v>48</v>
      </c>
      <c r="O901" s="128">
        <v>0</v>
      </c>
      <c r="P901" s="128">
        <f>O901*H901</f>
        <v>0</v>
      </c>
      <c r="Q901" s="128">
        <v>1.7999999999999999E-2</v>
      </c>
      <c r="R901" s="128">
        <f>Q901*H901</f>
        <v>0.97214400000000001</v>
      </c>
      <c r="S901" s="128">
        <v>0</v>
      </c>
      <c r="T901" s="129">
        <f>S901*H901</f>
        <v>0</v>
      </c>
      <c r="AR901" s="130" t="s">
        <v>401</v>
      </c>
      <c r="AT901" s="130" t="s">
        <v>265</v>
      </c>
      <c r="AU901" s="130" t="s">
        <v>84</v>
      </c>
      <c r="AY901" s="18" t="s">
        <v>126</v>
      </c>
      <c r="BE901" s="131">
        <f>IF(N901="základní",J901,0)</f>
        <v>0</v>
      </c>
      <c r="BF901" s="131">
        <f>IF(N901="snížená",J901,0)</f>
        <v>0</v>
      </c>
      <c r="BG901" s="131">
        <f>IF(N901="zákl. přenesená",J901,0)</f>
        <v>0</v>
      </c>
      <c r="BH901" s="131">
        <f>IF(N901="sníž. přenesená",J901,0)</f>
        <v>0</v>
      </c>
      <c r="BI901" s="131">
        <f>IF(N901="nulová",J901,0)</f>
        <v>0</v>
      </c>
      <c r="BJ901" s="18" t="s">
        <v>82</v>
      </c>
      <c r="BK901" s="131">
        <f>ROUND(I901*H901,2)</f>
        <v>0</v>
      </c>
      <c r="BL901" s="18" t="s">
        <v>278</v>
      </c>
      <c r="BM901" s="130" t="s">
        <v>651</v>
      </c>
    </row>
    <row r="902" spans="2:65" s="13" customFormat="1">
      <c r="B902" s="141"/>
      <c r="D902" s="136" t="s">
        <v>138</v>
      </c>
      <c r="F902" s="143" t="s">
        <v>652</v>
      </c>
      <c r="H902" s="144">
        <v>54.008000000000003</v>
      </c>
      <c r="L902" s="141"/>
      <c r="M902" s="145"/>
      <c r="T902" s="146"/>
      <c r="AT902" s="142" t="s">
        <v>138</v>
      </c>
      <c r="AU902" s="142" t="s">
        <v>84</v>
      </c>
      <c r="AV902" s="13" t="s">
        <v>84</v>
      </c>
      <c r="AW902" s="13" t="s">
        <v>4</v>
      </c>
      <c r="AX902" s="13" t="s">
        <v>82</v>
      </c>
      <c r="AY902" s="142" t="s">
        <v>126</v>
      </c>
    </row>
    <row r="903" spans="2:65" s="1" customFormat="1" ht="49.15" customHeight="1">
      <c r="B903" s="119"/>
      <c r="C903" s="120" t="s">
        <v>653</v>
      </c>
      <c r="D903" s="120" t="s">
        <v>129</v>
      </c>
      <c r="E903" s="121" t="s">
        <v>654</v>
      </c>
      <c r="F903" s="122" t="s">
        <v>655</v>
      </c>
      <c r="G903" s="123" t="s">
        <v>451</v>
      </c>
      <c r="H903" s="124">
        <v>1.6679999999999999</v>
      </c>
      <c r="I903" s="125"/>
      <c r="J903" s="125">
        <f>ROUND(I903*H903,2)</f>
        <v>0</v>
      </c>
      <c r="K903" s="122" t="s">
        <v>133</v>
      </c>
      <c r="L903" s="30"/>
      <c r="M903" s="126" t="s">
        <v>3</v>
      </c>
      <c r="N903" s="127" t="s">
        <v>48</v>
      </c>
      <c r="O903" s="128">
        <v>1.3049999999999999</v>
      </c>
      <c r="P903" s="128">
        <f>O903*H903</f>
        <v>2.1767399999999997</v>
      </c>
      <c r="Q903" s="128">
        <v>0</v>
      </c>
      <c r="R903" s="128">
        <f>Q903*H903</f>
        <v>0</v>
      </c>
      <c r="S903" s="128">
        <v>0</v>
      </c>
      <c r="T903" s="129">
        <f>S903*H903</f>
        <v>0</v>
      </c>
      <c r="AR903" s="130" t="s">
        <v>278</v>
      </c>
      <c r="AT903" s="130" t="s">
        <v>129</v>
      </c>
      <c r="AU903" s="130" t="s">
        <v>84</v>
      </c>
      <c r="AY903" s="18" t="s">
        <v>126</v>
      </c>
      <c r="BE903" s="131">
        <f>IF(N903="základní",J903,0)</f>
        <v>0</v>
      </c>
      <c r="BF903" s="131">
        <f>IF(N903="snížená",J903,0)</f>
        <v>0</v>
      </c>
      <c r="BG903" s="131">
        <f>IF(N903="zákl. přenesená",J903,0)</f>
        <v>0</v>
      </c>
      <c r="BH903" s="131">
        <f>IF(N903="sníž. přenesená",J903,0)</f>
        <v>0</v>
      </c>
      <c r="BI903" s="131">
        <f>IF(N903="nulová",J903,0)</f>
        <v>0</v>
      </c>
      <c r="BJ903" s="18" t="s">
        <v>82</v>
      </c>
      <c r="BK903" s="131">
        <f>ROUND(I903*H903,2)</f>
        <v>0</v>
      </c>
      <c r="BL903" s="18" t="s">
        <v>278</v>
      </c>
      <c r="BM903" s="130" t="s">
        <v>656</v>
      </c>
    </row>
    <row r="904" spans="2:65" s="1" customFormat="1">
      <c r="B904" s="30"/>
      <c r="D904" s="132" t="s">
        <v>136</v>
      </c>
      <c r="F904" s="133" t="s">
        <v>657</v>
      </c>
      <c r="L904" s="30"/>
      <c r="M904" s="134"/>
      <c r="T904" s="51"/>
      <c r="AT904" s="18" t="s">
        <v>136</v>
      </c>
      <c r="AU904" s="18" t="s">
        <v>84</v>
      </c>
    </row>
    <row r="905" spans="2:65" s="1" customFormat="1" ht="49.15" customHeight="1">
      <c r="B905" s="119"/>
      <c r="C905" s="120" t="s">
        <v>658</v>
      </c>
      <c r="D905" s="120" t="s">
        <v>129</v>
      </c>
      <c r="E905" s="121" t="s">
        <v>659</v>
      </c>
      <c r="F905" s="122" t="s">
        <v>660</v>
      </c>
      <c r="G905" s="123" t="s">
        <v>451</v>
      </c>
      <c r="H905" s="124">
        <v>1.6679999999999999</v>
      </c>
      <c r="I905" s="125"/>
      <c r="J905" s="125">
        <f>ROUND(I905*H905,2)</f>
        <v>0</v>
      </c>
      <c r="K905" s="122" t="s">
        <v>133</v>
      </c>
      <c r="L905" s="30"/>
      <c r="M905" s="126" t="s">
        <v>3</v>
      </c>
      <c r="N905" s="127" t="s">
        <v>48</v>
      </c>
      <c r="O905" s="128">
        <v>1.1399999999999999</v>
      </c>
      <c r="P905" s="128">
        <f>O905*H905</f>
        <v>1.9015199999999997</v>
      </c>
      <c r="Q905" s="128">
        <v>0</v>
      </c>
      <c r="R905" s="128">
        <f>Q905*H905</f>
        <v>0</v>
      </c>
      <c r="S905" s="128">
        <v>0</v>
      </c>
      <c r="T905" s="129">
        <f>S905*H905</f>
        <v>0</v>
      </c>
      <c r="AR905" s="130" t="s">
        <v>278</v>
      </c>
      <c r="AT905" s="130" t="s">
        <v>129</v>
      </c>
      <c r="AU905" s="130" t="s">
        <v>84</v>
      </c>
      <c r="AY905" s="18" t="s">
        <v>126</v>
      </c>
      <c r="BE905" s="131">
        <f>IF(N905="základní",J905,0)</f>
        <v>0</v>
      </c>
      <c r="BF905" s="131">
        <f>IF(N905="snížená",J905,0)</f>
        <v>0</v>
      </c>
      <c r="BG905" s="131">
        <f>IF(N905="zákl. přenesená",J905,0)</f>
        <v>0</v>
      </c>
      <c r="BH905" s="131">
        <f>IF(N905="sníž. přenesená",J905,0)</f>
        <v>0</v>
      </c>
      <c r="BI905" s="131">
        <f>IF(N905="nulová",J905,0)</f>
        <v>0</v>
      </c>
      <c r="BJ905" s="18" t="s">
        <v>82</v>
      </c>
      <c r="BK905" s="131">
        <f>ROUND(I905*H905,2)</f>
        <v>0</v>
      </c>
      <c r="BL905" s="18" t="s">
        <v>278</v>
      </c>
      <c r="BM905" s="130" t="s">
        <v>661</v>
      </c>
    </row>
    <row r="906" spans="2:65" s="1" customFormat="1">
      <c r="B906" s="30"/>
      <c r="D906" s="132" t="s">
        <v>136</v>
      </c>
      <c r="F906" s="133" t="s">
        <v>662</v>
      </c>
      <c r="L906" s="30"/>
      <c r="M906" s="134"/>
      <c r="T906" s="51"/>
      <c r="AT906" s="18" t="s">
        <v>136</v>
      </c>
      <c r="AU906" s="18" t="s">
        <v>84</v>
      </c>
    </row>
    <row r="907" spans="2:65" s="11" customFormat="1" ht="22.9" customHeight="1">
      <c r="B907" s="108"/>
      <c r="D907" s="109" t="s">
        <v>76</v>
      </c>
      <c r="E907" s="117" t="s">
        <v>663</v>
      </c>
      <c r="F907" s="117" t="s">
        <v>664</v>
      </c>
      <c r="J907" s="118">
        <f>SUM(J908:J1102)</f>
        <v>0</v>
      </c>
      <c r="L907" s="108"/>
      <c r="M907" s="112"/>
      <c r="P907" s="113">
        <f>SUM(P908:P1103)</f>
        <v>440.19366000000008</v>
      </c>
      <c r="R907" s="113">
        <f>SUM(R908:R1103)</f>
        <v>10.917364800000001</v>
      </c>
      <c r="T907" s="114">
        <f>SUM(T908:T1103)</f>
        <v>0</v>
      </c>
      <c r="AR907" s="109" t="s">
        <v>84</v>
      </c>
      <c r="AT907" s="115" t="s">
        <v>76</v>
      </c>
      <c r="AU907" s="115" t="s">
        <v>82</v>
      </c>
      <c r="AY907" s="109" t="s">
        <v>126</v>
      </c>
      <c r="BK907" s="116">
        <f>SUM(BK908:BK1103)</f>
        <v>0</v>
      </c>
    </row>
    <row r="908" spans="2:65" s="1" customFormat="1" ht="24.2" customHeight="1">
      <c r="B908" s="119"/>
      <c r="C908" s="120" t="s">
        <v>665</v>
      </c>
      <c r="D908" s="120" t="s">
        <v>129</v>
      </c>
      <c r="E908" s="121" t="s">
        <v>666</v>
      </c>
      <c r="F908" s="122" t="s">
        <v>667</v>
      </c>
      <c r="G908" s="123" t="s">
        <v>148</v>
      </c>
      <c r="H908" s="124">
        <f>2*226.08</f>
        <v>452.16</v>
      </c>
      <c r="I908" s="125"/>
      <c r="J908" s="125">
        <f>ROUND(I908*H908,2)</f>
        <v>0</v>
      </c>
      <c r="K908" s="122" t="s">
        <v>133</v>
      </c>
      <c r="L908" s="30"/>
      <c r="M908" s="126" t="s">
        <v>3</v>
      </c>
      <c r="N908" s="127" t="s">
        <v>48</v>
      </c>
      <c r="O908" s="128">
        <v>1.2E-2</v>
      </c>
      <c r="P908" s="128">
        <f>O908*H908</f>
        <v>5.4259200000000005</v>
      </c>
      <c r="Q908" s="128">
        <v>0</v>
      </c>
      <c r="R908" s="128">
        <f>Q908*H908</f>
        <v>0</v>
      </c>
      <c r="S908" s="128">
        <v>0</v>
      </c>
      <c r="T908" s="129">
        <f>S908*H908</f>
        <v>0</v>
      </c>
      <c r="AR908" s="130" t="s">
        <v>278</v>
      </c>
      <c r="AT908" s="130" t="s">
        <v>129</v>
      </c>
      <c r="AU908" s="130" t="s">
        <v>84</v>
      </c>
      <c r="AY908" s="18" t="s">
        <v>126</v>
      </c>
      <c r="BE908" s="131">
        <f>IF(N908="základní",J908,0)</f>
        <v>0</v>
      </c>
      <c r="BF908" s="131">
        <f>IF(N908="snížená",J908,0)</f>
        <v>0</v>
      </c>
      <c r="BG908" s="131">
        <f>IF(N908="zákl. přenesená",J908,0)</f>
        <v>0</v>
      </c>
      <c r="BH908" s="131">
        <f>IF(N908="sníž. přenesená",J908,0)</f>
        <v>0</v>
      </c>
      <c r="BI908" s="131">
        <f>IF(N908="nulová",J908,0)</f>
        <v>0</v>
      </c>
      <c r="BJ908" s="18" t="s">
        <v>82</v>
      </c>
      <c r="BK908" s="131">
        <f>ROUND(I908*H908,2)</f>
        <v>0</v>
      </c>
      <c r="BL908" s="18" t="s">
        <v>278</v>
      </c>
      <c r="BM908" s="130" t="s">
        <v>668</v>
      </c>
    </row>
    <row r="909" spans="2:65" s="1" customFormat="1" hidden="1" outlineLevel="1">
      <c r="B909" s="30"/>
      <c r="D909" s="132" t="s">
        <v>136</v>
      </c>
      <c r="F909" s="133" t="s">
        <v>669</v>
      </c>
      <c r="L909" s="30"/>
      <c r="M909" s="134"/>
      <c r="T909" s="51"/>
      <c r="AT909" s="18" t="s">
        <v>136</v>
      </c>
      <c r="AU909" s="18" t="s">
        <v>84</v>
      </c>
    </row>
    <row r="910" spans="2:65" s="12" customFormat="1" hidden="1" outlineLevel="1">
      <c r="B910" s="135"/>
      <c r="D910" s="136" t="s">
        <v>138</v>
      </c>
      <c r="E910" s="137" t="s">
        <v>3</v>
      </c>
      <c r="F910" s="138" t="s">
        <v>139</v>
      </c>
      <c r="H910" s="137" t="s">
        <v>3</v>
      </c>
      <c r="L910" s="135"/>
      <c r="M910" s="139"/>
      <c r="T910" s="140"/>
      <c r="AT910" s="137" t="s">
        <v>138</v>
      </c>
      <c r="AU910" s="137" t="s">
        <v>84</v>
      </c>
      <c r="AV910" s="12" t="s">
        <v>82</v>
      </c>
      <c r="AW910" s="12" t="s">
        <v>36</v>
      </c>
      <c r="AX910" s="12" t="s">
        <v>77</v>
      </c>
      <c r="AY910" s="137" t="s">
        <v>126</v>
      </c>
    </row>
    <row r="911" spans="2:65" s="12" customFormat="1" hidden="1" outlineLevel="1">
      <c r="B911" s="135"/>
      <c r="D911" s="136" t="s">
        <v>138</v>
      </c>
      <c r="E911" s="137" t="s">
        <v>3</v>
      </c>
      <c r="F911" s="138" t="s">
        <v>140</v>
      </c>
      <c r="H911" s="137" t="s">
        <v>3</v>
      </c>
      <c r="L911" s="135"/>
      <c r="M911" s="139"/>
      <c r="T911" s="140"/>
      <c r="AT911" s="137" t="s">
        <v>138</v>
      </c>
      <c r="AU911" s="137" t="s">
        <v>84</v>
      </c>
      <c r="AV911" s="12" t="s">
        <v>82</v>
      </c>
      <c r="AW911" s="12" t="s">
        <v>36</v>
      </c>
      <c r="AX911" s="12" t="s">
        <v>77</v>
      </c>
      <c r="AY911" s="137" t="s">
        <v>126</v>
      </c>
    </row>
    <row r="912" spans="2:65" s="12" customFormat="1" hidden="1" outlineLevel="1">
      <c r="B912" s="135"/>
      <c r="D912" s="136" t="s">
        <v>138</v>
      </c>
      <c r="E912" s="137" t="s">
        <v>3</v>
      </c>
      <c r="F912" s="138" t="s">
        <v>165</v>
      </c>
      <c r="H912" s="137" t="s">
        <v>3</v>
      </c>
      <c r="L912" s="135"/>
      <c r="M912" s="139"/>
      <c r="T912" s="140"/>
      <c r="AT912" s="137" t="s">
        <v>138</v>
      </c>
      <c r="AU912" s="137" t="s">
        <v>84</v>
      </c>
      <c r="AV912" s="12" t="s">
        <v>82</v>
      </c>
      <c r="AW912" s="12" t="s">
        <v>36</v>
      </c>
      <c r="AX912" s="12" t="s">
        <v>77</v>
      </c>
      <c r="AY912" s="137" t="s">
        <v>126</v>
      </c>
    </row>
    <row r="913" spans="2:51" s="13" customFormat="1" hidden="1" outlineLevel="1">
      <c r="B913" s="141"/>
      <c r="D913" s="136" t="s">
        <v>138</v>
      </c>
      <c r="E913" s="142" t="s">
        <v>3</v>
      </c>
      <c r="F913" s="143" t="s">
        <v>166</v>
      </c>
      <c r="H913" s="144">
        <v>11.56</v>
      </c>
      <c r="L913" s="141"/>
      <c r="M913" s="145"/>
      <c r="T913" s="146"/>
      <c r="AT913" s="142" t="s">
        <v>138</v>
      </c>
      <c r="AU913" s="142" t="s">
        <v>84</v>
      </c>
      <c r="AV913" s="13" t="s">
        <v>84</v>
      </c>
      <c r="AW913" s="13" t="s">
        <v>36</v>
      </c>
      <c r="AX913" s="13" t="s">
        <v>77</v>
      </c>
      <c r="AY913" s="142" t="s">
        <v>126</v>
      </c>
    </row>
    <row r="914" spans="2:51" s="13" customFormat="1" hidden="1" outlineLevel="1">
      <c r="B914" s="141"/>
      <c r="D914" s="136" t="s">
        <v>138</v>
      </c>
      <c r="E914" s="142" t="s">
        <v>3</v>
      </c>
      <c r="F914" s="143" t="s">
        <v>167</v>
      </c>
      <c r="H914" s="144">
        <v>12.44</v>
      </c>
      <c r="L914" s="141"/>
      <c r="M914" s="145"/>
      <c r="T914" s="146"/>
      <c r="AT914" s="142" t="s">
        <v>138</v>
      </c>
      <c r="AU914" s="142" t="s">
        <v>84</v>
      </c>
      <c r="AV914" s="13" t="s">
        <v>84</v>
      </c>
      <c r="AW914" s="13" t="s">
        <v>36</v>
      </c>
      <c r="AX914" s="13" t="s">
        <v>77</v>
      </c>
      <c r="AY914" s="142" t="s">
        <v>126</v>
      </c>
    </row>
    <row r="915" spans="2:51" s="13" customFormat="1" hidden="1" outlineLevel="1">
      <c r="B915" s="141"/>
      <c r="D915" s="136" t="s">
        <v>138</v>
      </c>
      <c r="E915" s="142" t="s">
        <v>3</v>
      </c>
      <c r="F915" s="143" t="s">
        <v>168</v>
      </c>
      <c r="H915" s="144">
        <v>8.16</v>
      </c>
      <c r="L915" s="141"/>
      <c r="M915" s="145"/>
      <c r="T915" s="146"/>
      <c r="AT915" s="142" t="s">
        <v>138</v>
      </c>
      <c r="AU915" s="142" t="s">
        <v>84</v>
      </c>
      <c r="AV915" s="13" t="s">
        <v>84</v>
      </c>
      <c r="AW915" s="13" t="s">
        <v>36</v>
      </c>
      <c r="AX915" s="13" t="s">
        <v>77</v>
      </c>
      <c r="AY915" s="142" t="s">
        <v>126</v>
      </c>
    </row>
    <row r="916" spans="2:51" s="13" customFormat="1" ht="22.5" hidden="1" outlineLevel="1">
      <c r="B916" s="141"/>
      <c r="D916" s="136" t="s">
        <v>138</v>
      </c>
      <c r="E916" s="142" t="s">
        <v>3</v>
      </c>
      <c r="F916" s="143" t="s">
        <v>169</v>
      </c>
      <c r="H916" s="144">
        <v>17.760000000000002</v>
      </c>
      <c r="L916" s="141"/>
      <c r="M916" s="145"/>
      <c r="T916" s="146"/>
      <c r="AT916" s="142" t="s">
        <v>138</v>
      </c>
      <c r="AU916" s="142" t="s">
        <v>84</v>
      </c>
      <c r="AV916" s="13" t="s">
        <v>84</v>
      </c>
      <c r="AW916" s="13" t="s">
        <v>36</v>
      </c>
      <c r="AX916" s="13" t="s">
        <v>77</v>
      </c>
      <c r="AY916" s="142" t="s">
        <v>126</v>
      </c>
    </row>
    <row r="917" spans="2:51" s="13" customFormat="1" hidden="1" outlineLevel="1">
      <c r="B917" s="141"/>
      <c r="D917" s="136" t="s">
        <v>138</v>
      </c>
      <c r="E917" s="142" t="s">
        <v>3</v>
      </c>
      <c r="F917" s="143" t="s">
        <v>170</v>
      </c>
      <c r="H917" s="144">
        <v>4.6500000000000004</v>
      </c>
      <c r="L917" s="141"/>
      <c r="M917" s="145"/>
      <c r="T917" s="146"/>
      <c r="AT917" s="142" t="s">
        <v>138</v>
      </c>
      <c r="AU917" s="142" t="s">
        <v>84</v>
      </c>
      <c r="AV917" s="13" t="s">
        <v>84</v>
      </c>
      <c r="AW917" s="13" t="s">
        <v>36</v>
      </c>
      <c r="AX917" s="13" t="s">
        <v>77</v>
      </c>
      <c r="AY917" s="142" t="s">
        <v>126</v>
      </c>
    </row>
    <row r="918" spans="2:51" s="13" customFormat="1" hidden="1" outlineLevel="1">
      <c r="B918" s="141"/>
      <c r="D918" s="136" t="s">
        <v>138</v>
      </c>
      <c r="E918" s="142" t="s">
        <v>3</v>
      </c>
      <c r="F918" s="143" t="s">
        <v>171</v>
      </c>
      <c r="H918" s="144">
        <v>4</v>
      </c>
      <c r="L918" s="141"/>
      <c r="M918" s="145"/>
      <c r="T918" s="146"/>
      <c r="AT918" s="142" t="s">
        <v>138</v>
      </c>
      <c r="AU918" s="142" t="s">
        <v>84</v>
      </c>
      <c r="AV918" s="13" t="s">
        <v>84</v>
      </c>
      <c r="AW918" s="13" t="s">
        <v>36</v>
      </c>
      <c r="AX918" s="13" t="s">
        <v>77</v>
      </c>
      <c r="AY918" s="142" t="s">
        <v>126</v>
      </c>
    </row>
    <row r="919" spans="2:51" s="15" customFormat="1" hidden="1" outlineLevel="1">
      <c r="B919" s="153"/>
      <c r="D919" s="136" t="s">
        <v>138</v>
      </c>
      <c r="E919" s="154" t="s">
        <v>3</v>
      </c>
      <c r="F919" s="155" t="s">
        <v>172</v>
      </c>
      <c r="H919" s="156">
        <v>58.57</v>
      </c>
      <c r="L919" s="153"/>
      <c r="M919" s="157"/>
      <c r="T919" s="158"/>
      <c r="AT919" s="154" t="s">
        <v>138</v>
      </c>
      <c r="AU919" s="154" t="s">
        <v>84</v>
      </c>
      <c r="AV919" s="15" t="s">
        <v>127</v>
      </c>
      <c r="AW919" s="15" t="s">
        <v>36</v>
      </c>
      <c r="AX919" s="15" t="s">
        <v>77</v>
      </c>
      <c r="AY919" s="154" t="s">
        <v>126</v>
      </c>
    </row>
    <row r="920" spans="2:51" s="12" customFormat="1" hidden="1" outlineLevel="1">
      <c r="B920" s="135"/>
      <c r="D920" s="136" t="s">
        <v>138</v>
      </c>
      <c r="E920" s="137" t="s">
        <v>3</v>
      </c>
      <c r="F920" s="138" t="s">
        <v>154</v>
      </c>
      <c r="H920" s="137" t="s">
        <v>3</v>
      </c>
      <c r="L920" s="135"/>
      <c r="M920" s="139"/>
      <c r="T920" s="140"/>
      <c r="AT920" s="137" t="s">
        <v>138</v>
      </c>
      <c r="AU920" s="137" t="s">
        <v>84</v>
      </c>
      <c r="AV920" s="12" t="s">
        <v>82</v>
      </c>
      <c r="AW920" s="12" t="s">
        <v>36</v>
      </c>
      <c r="AX920" s="12" t="s">
        <v>77</v>
      </c>
      <c r="AY920" s="137" t="s">
        <v>126</v>
      </c>
    </row>
    <row r="921" spans="2:51" s="12" customFormat="1" hidden="1" outlineLevel="1">
      <c r="B921" s="135"/>
      <c r="D921" s="136" t="s">
        <v>138</v>
      </c>
      <c r="E921" s="137" t="s">
        <v>3</v>
      </c>
      <c r="F921" s="138" t="s">
        <v>173</v>
      </c>
      <c r="H921" s="137" t="s">
        <v>3</v>
      </c>
      <c r="L921" s="135"/>
      <c r="M921" s="139"/>
      <c r="T921" s="140"/>
      <c r="AT921" s="137" t="s">
        <v>138</v>
      </c>
      <c r="AU921" s="137" t="s">
        <v>84</v>
      </c>
      <c r="AV921" s="12" t="s">
        <v>82</v>
      </c>
      <c r="AW921" s="12" t="s">
        <v>36</v>
      </c>
      <c r="AX921" s="12" t="s">
        <v>77</v>
      </c>
      <c r="AY921" s="137" t="s">
        <v>126</v>
      </c>
    </row>
    <row r="922" spans="2:51" s="13" customFormat="1" ht="22.5" hidden="1" outlineLevel="1">
      <c r="B922" s="141"/>
      <c r="D922" s="136" t="s">
        <v>138</v>
      </c>
      <c r="E922" s="142" t="s">
        <v>3</v>
      </c>
      <c r="F922" s="143" t="s">
        <v>174</v>
      </c>
      <c r="H922" s="144">
        <v>19.48</v>
      </c>
      <c r="L922" s="141"/>
      <c r="M922" s="145"/>
      <c r="T922" s="146"/>
      <c r="AT922" s="142" t="s">
        <v>138</v>
      </c>
      <c r="AU922" s="142" t="s">
        <v>84</v>
      </c>
      <c r="AV922" s="13" t="s">
        <v>84</v>
      </c>
      <c r="AW922" s="13" t="s">
        <v>36</v>
      </c>
      <c r="AX922" s="13" t="s">
        <v>77</v>
      </c>
      <c r="AY922" s="142" t="s">
        <v>126</v>
      </c>
    </row>
    <row r="923" spans="2:51" s="13" customFormat="1" ht="22.5" hidden="1" outlineLevel="1">
      <c r="B923" s="141"/>
      <c r="D923" s="136" t="s">
        <v>138</v>
      </c>
      <c r="E923" s="142" t="s">
        <v>3</v>
      </c>
      <c r="F923" s="143" t="s">
        <v>175</v>
      </c>
      <c r="H923" s="144">
        <v>13.78</v>
      </c>
      <c r="L923" s="141"/>
      <c r="M923" s="145"/>
      <c r="T923" s="146"/>
      <c r="AT923" s="142" t="s">
        <v>138</v>
      </c>
      <c r="AU923" s="142" t="s">
        <v>84</v>
      </c>
      <c r="AV923" s="13" t="s">
        <v>84</v>
      </c>
      <c r="AW923" s="13" t="s">
        <v>36</v>
      </c>
      <c r="AX923" s="13" t="s">
        <v>77</v>
      </c>
      <c r="AY923" s="142" t="s">
        <v>126</v>
      </c>
    </row>
    <row r="924" spans="2:51" s="13" customFormat="1" ht="22.5" hidden="1" outlineLevel="1">
      <c r="B924" s="141"/>
      <c r="D924" s="136" t="s">
        <v>138</v>
      </c>
      <c r="E924" s="142" t="s">
        <v>3</v>
      </c>
      <c r="F924" s="143" t="s">
        <v>176</v>
      </c>
      <c r="H924" s="144">
        <v>15.88</v>
      </c>
      <c r="L924" s="141"/>
      <c r="M924" s="145"/>
      <c r="T924" s="146"/>
      <c r="AT924" s="142" t="s">
        <v>138</v>
      </c>
      <c r="AU924" s="142" t="s">
        <v>84</v>
      </c>
      <c r="AV924" s="13" t="s">
        <v>84</v>
      </c>
      <c r="AW924" s="13" t="s">
        <v>36</v>
      </c>
      <c r="AX924" s="13" t="s">
        <v>77</v>
      </c>
      <c r="AY924" s="142" t="s">
        <v>126</v>
      </c>
    </row>
    <row r="925" spans="2:51" s="13" customFormat="1" hidden="1" outlineLevel="1">
      <c r="B925" s="141"/>
      <c r="D925" s="136" t="s">
        <v>138</v>
      </c>
      <c r="E925" s="142" t="s">
        <v>3</v>
      </c>
      <c r="F925" s="143" t="s">
        <v>177</v>
      </c>
      <c r="H925" s="144">
        <v>4</v>
      </c>
      <c r="L925" s="141"/>
      <c r="M925" s="145"/>
      <c r="T925" s="146"/>
      <c r="AT925" s="142" t="s">
        <v>138</v>
      </c>
      <c r="AU925" s="142" t="s">
        <v>84</v>
      </c>
      <c r="AV925" s="13" t="s">
        <v>84</v>
      </c>
      <c r="AW925" s="13" t="s">
        <v>36</v>
      </c>
      <c r="AX925" s="13" t="s">
        <v>77</v>
      </c>
      <c r="AY925" s="142" t="s">
        <v>126</v>
      </c>
    </row>
    <row r="926" spans="2:51" s="13" customFormat="1" hidden="1" outlineLevel="1">
      <c r="B926" s="141"/>
      <c r="D926" s="136" t="s">
        <v>138</v>
      </c>
      <c r="E926" s="142" t="s">
        <v>3</v>
      </c>
      <c r="F926" s="143" t="s">
        <v>670</v>
      </c>
      <c r="H926" s="144">
        <v>2.25</v>
      </c>
      <c r="L926" s="141"/>
      <c r="M926" s="145"/>
      <c r="T926" s="146"/>
      <c r="AT926" s="142" t="s">
        <v>138</v>
      </c>
      <c r="AU926" s="142" t="s">
        <v>84</v>
      </c>
      <c r="AV926" s="13" t="s">
        <v>84</v>
      </c>
      <c r="AW926" s="13" t="s">
        <v>36</v>
      </c>
      <c r="AX926" s="13" t="s">
        <v>77</v>
      </c>
      <c r="AY926" s="142" t="s">
        <v>126</v>
      </c>
    </row>
    <row r="927" spans="2:51" s="15" customFormat="1" hidden="1" outlineLevel="1">
      <c r="B927" s="153"/>
      <c r="D927" s="136" t="s">
        <v>138</v>
      </c>
      <c r="E927" s="154" t="s">
        <v>3</v>
      </c>
      <c r="F927" s="155" t="s">
        <v>172</v>
      </c>
      <c r="H927" s="156">
        <v>55.39</v>
      </c>
      <c r="L927" s="153"/>
      <c r="M927" s="157"/>
      <c r="T927" s="158"/>
      <c r="AT927" s="154" t="s">
        <v>138</v>
      </c>
      <c r="AU927" s="154" t="s">
        <v>84</v>
      </c>
      <c r="AV927" s="15" t="s">
        <v>127</v>
      </c>
      <c r="AW927" s="15" t="s">
        <v>36</v>
      </c>
      <c r="AX927" s="15" t="s">
        <v>77</v>
      </c>
      <c r="AY927" s="154" t="s">
        <v>126</v>
      </c>
    </row>
    <row r="928" spans="2:51" s="12" customFormat="1" hidden="1" outlineLevel="1">
      <c r="B928" s="135"/>
      <c r="D928" s="136" t="s">
        <v>138</v>
      </c>
      <c r="E928" s="137" t="s">
        <v>3</v>
      </c>
      <c r="F928" s="138" t="s">
        <v>141</v>
      </c>
      <c r="H928" s="137" t="s">
        <v>3</v>
      </c>
      <c r="L928" s="135"/>
      <c r="M928" s="139"/>
      <c r="T928" s="140"/>
      <c r="AT928" s="137" t="s">
        <v>138</v>
      </c>
      <c r="AU928" s="137" t="s">
        <v>84</v>
      </c>
      <c r="AV928" s="12" t="s">
        <v>82</v>
      </c>
      <c r="AW928" s="12" t="s">
        <v>36</v>
      </c>
      <c r="AX928" s="12" t="s">
        <v>77</v>
      </c>
      <c r="AY928" s="137" t="s">
        <v>126</v>
      </c>
    </row>
    <row r="929" spans="2:51" s="12" customFormat="1" hidden="1" outlineLevel="1">
      <c r="B929" s="135"/>
      <c r="D929" s="136" t="s">
        <v>138</v>
      </c>
      <c r="E929" s="137" t="s">
        <v>3</v>
      </c>
      <c r="F929" s="138" t="s">
        <v>178</v>
      </c>
      <c r="H929" s="137" t="s">
        <v>3</v>
      </c>
      <c r="L929" s="135"/>
      <c r="M929" s="139"/>
      <c r="T929" s="140"/>
      <c r="AT929" s="137" t="s">
        <v>138</v>
      </c>
      <c r="AU929" s="137" t="s">
        <v>84</v>
      </c>
      <c r="AV929" s="12" t="s">
        <v>82</v>
      </c>
      <c r="AW929" s="12" t="s">
        <v>36</v>
      </c>
      <c r="AX929" s="12" t="s">
        <v>77</v>
      </c>
      <c r="AY929" s="137" t="s">
        <v>126</v>
      </c>
    </row>
    <row r="930" spans="2:51" s="13" customFormat="1" ht="22.5" hidden="1" outlineLevel="1">
      <c r="B930" s="141"/>
      <c r="D930" s="136" t="s">
        <v>138</v>
      </c>
      <c r="E930" s="142" t="s">
        <v>3</v>
      </c>
      <c r="F930" s="143" t="s">
        <v>174</v>
      </c>
      <c r="H930" s="144">
        <v>19.48</v>
      </c>
      <c r="L930" s="141"/>
      <c r="M930" s="145"/>
      <c r="T930" s="146"/>
      <c r="AT930" s="142" t="s">
        <v>138</v>
      </c>
      <c r="AU930" s="142" t="s">
        <v>84</v>
      </c>
      <c r="AV930" s="13" t="s">
        <v>84</v>
      </c>
      <c r="AW930" s="13" t="s">
        <v>36</v>
      </c>
      <c r="AX930" s="13" t="s">
        <v>77</v>
      </c>
      <c r="AY930" s="142" t="s">
        <v>126</v>
      </c>
    </row>
    <row r="931" spans="2:51" s="13" customFormat="1" ht="22.5" hidden="1" outlineLevel="1">
      <c r="B931" s="141"/>
      <c r="D931" s="136" t="s">
        <v>138</v>
      </c>
      <c r="E931" s="142" t="s">
        <v>3</v>
      </c>
      <c r="F931" s="143" t="s">
        <v>179</v>
      </c>
      <c r="H931" s="144">
        <v>13.72</v>
      </c>
      <c r="L931" s="141"/>
      <c r="M931" s="145"/>
      <c r="T931" s="146"/>
      <c r="AT931" s="142" t="s">
        <v>138</v>
      </c>
      <c r="AU931" s="142" t="s">
        <v>84</v>
      </c>
      <c r="AV931" s="13" t="s">
        <v>84</v>
      </c>
      <c r="AW931" s="13" t="s">
        <v>36</v>
      </c>
      <c r="AX931" s="13" t="s">
        <v>77</v>
      </c>
      <c r="AY931" s="142" t="s">
        <v>126</v>
      </c>
    </row>
    <row r="932" spans="2:51" s="13" customFormat="1" ht="22.5" hidden="1" outlineLevel="1">
      <c r="B932" s="141"/>
      <c r="D932" s="136" t="s">
        <v>138</v>
      </c>
      <c r="E932" s="142" t="s">
        <v>3</v>
      </c>
      <c r="F932" s="143" t="s">
        <v>180</v>
      </c>
      <c r="H932" s="144">
        <v>15.96</v>
      </c>
      <c r="L932" s="141"/>
      <c r="M932" s="145"/>
      <c r="T932" s="146"/>
      <c r="AT932" s="142" t="s">
        <v>138</v>
      </c>
      <c r="AU932" s="142" t="s">
        <v>84</v>
      </c>
      <c r="AV932" s="13" t="s">
        <v>84</v>
      </c>
      <c r="AW932" s="13" t="s">
        <v>36</v>
      </c>
      <c r="AX932" s="13" t="s">
        <v>77</v>
      </c>
      <c r="AY932" s="142" t="s">
        <v>126</v>
      </c>
    </row>
    <row r="933" spans="2:51" s="13" customFormat="1" hidden="1" outlineLevel="1">
      <c r="B933" s="141"/>
      <c r="D933" s="136" t="s">
        <v>138</v>
      </c>
      <c r="E933" s="142" t="s">
        <v>3</v>
      </c>
      <c r="F933" s="143" t="s">
        <v>181</v>
      </c>
      <c r="H933" s="144">
        <v>8</v>
      </c>
      <c r="L933" s="141"/>
      <c r="M933" s="145"/>
      <c r="T933" s="146"/>
      <c r="AT933" s="142" t="s">
        <v>138</v>
      </c>
      <c r="AU933" s="142" t="s">
        <v>84</v>
      </c>
      <c r="AV933" s="13" t="s">
        <v>84</v>
      </c>
      <c r="AW933" s="13" t="s">
        <v>36</v>
      </c>
      <c r="AX933" s="13" t="s">
        <v>77</v>
      </c>
      <c r="AY933" s="142" t="s">
        <v>126</v>
      </c>
    </row>
    <row r="934" spans="2:51" s="15" customFormat="1" hidden="1" outlineLevel="1">
      <c r="B934" s="153"/>
      <c r="D934" s="136" t="s">
        <v>138</v>
      </c>
      <c r="E934" s="154" t="s">
        <v>3</v>
      </c>
      <c r="F934" s="155" t="s">
        <v>172</v>
      </c>
      <c r="H934" s="156">
        <v>57.16</v>
      </c>
      <c r="L934" s="153"/>
      <c r="M934" s="157"/>
      <c r="T934" s="158"/>
      <c r="AT934" s="154" t="s">
        <v>138</v>
      </c>
      <c r="AU934" s="154" t="s">
        <v>84</v>
      </c>
      <c r="AV934" s="15" t="s">
        <v>127</v>
      </c>
      <c r="AW934" s="15" t="s">
        <v>36</v>
      </c>
      <c r="AX934" s="15" t="s">
        <v>77</v>
      </c>
      <c r="AY934" s="154" t="s">
        <v>126</v>
      </c>
    </row>
    <row r="935" spans="2:51" s="12" customFormat="1" hidden="1" outlineLevel="1">
      <c r="B935" s="135"/>
      <c r="D935" s="136" t="s">
        <v>138</v>
      </c>
      <c r="E935" s="137" t="s">
        <v>3</v>
      </c>
      <c r="F935" s="138" t="s">
        <v>142</v>
      </c>
      <c r="H935" s="137" t="s">
        <v>3</v>
      </c>
      <c r="L935" s="135"/>
      <c r="M935" s="139"/>
      <c r="T935" s="140"/>
      <c r="AT935" s="137" t="s">
        <v>138</v>
      </c>
      <c r="AU935" s="137" t="s">
        <v>84</v>
      </c>
      <c r="AV935" s="12" t="s">
        <v>82</v>
      </c>
      <c r="AW935" s="12" t="s">
        <v>36</v>
      </c>
      <c r="AX935" s="12" t="s">
        <v>77</v>
      </c>
      <c r="AY935" s="137" t="s">
        <v>126</v>
      </c>
    </row>
    <row r="936" spans="2:51" s="13" customFormat="1" hidden="1" outlineLevel="1">
      <c r="B936" s="141"/>
      <c r="D936" s="136" t="s">
        <v>138</v>
      </c>
      <c r="E936" s="142" t="s">
        <v>3</v>
      </c>
      <c r="F936" s="143" t="s">
        <v>182</v>
      </c>
      <c r="H936" s="144">
        <v>6.5</v>
      </c>
      <c r="L936" s="141"/>
      <c r="M936" s="145"/>
      <c r="T936" s="146"/>
      <c r="AT936" s="142" t="s">
        <v>138</v>
      </c>
      <c r="AU936" s="142" t="s">
        <v>84</v>
      </c>
      <c r="AV936" s="13" t="s">
        <v>84</v>
      </c>
      <c r="AW936" s="13" t="s">
        <v>36</v>
      </c>
      <c r="AX936" s="13" t="s">
        <v>77</v>
      </c>
      <c r="AY936" s="142" t="s">
        <v>126</v>
      </c>
    </row>
    <row r="937" spans="2:51" s="15" customFormat="1" hidden="1" outlineLevel="1">
      <c r="B937" s="153"/>
      <c r="D937" s="136" t="s">
        <v>138</v>
      </c>
      <c r="E937" s="154" t="s">
        <v>3</v>
      </c>
      <c r="F937" s="155" t="s">
        <v>172</v>
      </c>
      <c r="H937" s="156">
        <v>6.5</v>
      </c>
      <c r="L937" s="153"/>
      <c r="M937" s="157"/>
      <c r="T937" s="158"/>
      <c r="AT937" s="154" t="s">
        <v>138</v>
      </c>
      <c r="AU937" s="154" t="s">
        <v>84</v>
      </c>
      <c r="AV937" s="15" t="s">
        <v>127</v>
      </c>
      <c r="AW937" s="15" t="s">
        <v>36</v>
      </c>
      <c r="AX937" s="15" t="s">
        <v>77</v>
      </c>
      <c r="AY937" s="154" t="s">
        <v>126</v>
      </c>
    </row>
    <row r="938" spans="2:51" s="12" customFormat="1" hidden="1" outlineLevel="1">
      <c r="B938" s="135"/>
      <c r="D938" s="136" t="s">
        <v>138</v>
      </c>
      <c r="E938" s="137" t="s">
        <v>3</v>
      </c>
      <c r="F938" s="138" t="s">
        <v>158</v>
      </c>
      <c r="H938" s="137" t="s">
        <v>3</v>
      </c>
      <c r="L938" s="135"/>
      <c r="M938" s="139"/>
      <c r="T938" s="140"/>
      <c r="AT938" s="137" t="s">
        <v>138</v>
      </c>
      <c r="AU938" s="137" t="s">
        <v>84</v>
      </c>
      <c r="AV938" s="12" t="s">
        <v>82</v>
      </c>
      <c r="AW938" s="12" t="s">
        <v>36</v>
      </c>
      <c r="AX938" s="12" t="s">
        <v>77</v>
      </c>
      <c r="AY938" s="137" t="s">
        <v>126</v>
      </c>
    </row>
    <row r="939" spans="2:51" s="12" customFormat="1" hidden="1" outlineLevel="1">
      <c r="B939" s="135"/>
      <c r="D939" s="136" t="s">
        <v>138</v>
      </c>
      <c r="E939" s="137" t="s">
        <v>3</v>
      </c>
      <c r="F939" s="138" t="s">
        <v>183</v>
      </c>
      <c r="H939" s="137" t="s">
        <v>3</v>
      </c>
      <c r="L939" s="135"/>
      <c r="M939" s="139"/>
      <c r="T939" s="140"/>
      <c r="AT939" s="137" t="s">
        <v>138</v>
      </c>
      <c r="AU939" s="137" t="s">
        <v>84</v>
      </c>
      <c r="AV939" s="12" t="s">
        <v>82</v>
      </c>
      <c r="AW939" s="12" t="s">
        <v>36</v>
      </c>
      <c r="AX939" s="12" t="s">
        <v>77</v>
      </c>
      <c r="AY939" s="137" t="s">
        <v>126</v>
      </c>
    </row>
    <row r="940" spans="2:51" s="13" customFormat="1" hidden="1" outlineLevel="1">
      <c r="B940" s="141"/>
      <c r="D940" s="136" t="s">
        <v>138</v>
      </c>
      <c r="E940" s="142" t="s">
        <v>3</v>
      </c>
      <c r="F940" s="143" t="s">
        <v>184</v>
      </c>
      <c r="H940" s="144">
        <v>14.72</v>
      </c>
      <c r="L940" s="141"/>
      <c r="M940" s="145"/>
      <c r="T940" s="146"/>
      <c r="AT940" s="142" t="s">
        <v>138</v>
      </c>
      <c r="AU940" s="142" t="s">
        <v>84</v>
      </c>
      <c r="AV940" s="13" t="s">
        <v>84</v>
      </c>
      <c r="AW940" s="13" t="s">
        <v>36</v>
      </c>
      <c r="AX940" s="13" t="s">
        <v>77</v>
      </c>
      <c r="AY940" s="142" t="s">
        <v>126</v>
      </c>
    </row>
    <row r="941" spans="2:51" s="13" customFormat="1" hidden="1" outlineLevel="1">
      <c r="B941" s="141"/>
      <c r="D941" s="136" t="s">
        <v>138</v>
      </c>
      <c r="E941" s="142" t="s">
        <v>3</v>
      </c>
      <c r="F941" s="143" t="s">
        <v>185</v>
      </c>
      <c r="H941" s="144">
        <v>6.8</v>
      </c>
      <c r="L941" s="141"/>
      <c r="M941" s="145"/>
      <c r="T941" s="146"/>
      <c r="AT941" s="142" t="s">
        <v>138</v>
      </c>
      <c r="AU941" s="142" t="s">
        <v>84</v>
      </c>
      <c r="AV941" s="13" t="s">
        <v>84</v>
      </c>
      <c r="AW941" s="13" t="s">
        <v>36</v>
      </c>
      <c r="AX941" s="13" t="s">
        <v>77</v>
      </c>
      <c r="AY941" s="142" t="s">
        <v>126</v>
      </c>
    </row>
    <row r="942" spans="2:51" s="13" customFormat="1" ht="22.5" hidden="1" outlineLevel="1">
      <c r="B942" s="141"/>
      <c r="D942" s="136" t="s">
        <v>138</v>
      </c>
      <c r="E942" s="142" t="s">
        <v>3</v>
      </c>
      <c r="F942" s="143" t="s">
        <v>186</v>
      </c>
      <c r="H942" s="144">
        <v>16.940000000000001</v>
      </c>
      <c r="L942" s="141"/>
      <c r="M942" s="145"/>
      <c r="T942" s="146"/>
      <c r="AT942" s="142" t="s">
        <v>138</v>
      </c>
      <c r="AU942" s="142" t="s">
        <v>84</v>
      </c>
      <c r="AV942" s="13" t="s">
        <v>84</v>
      </c>
      <c r="AW942" s="13" t="s">
        <v>36</v>
      </c>
      <c r="AX942" s="13" t="s">
        <v>77</v>
      </c>
      <c r="AY942" s="142" t="s">
        <v>126</v>
      </c>
    </row>
    <row r="943" spans="2:51" s="13" customFormat="1" hidden="1" outlineLevel="1">
      <c r="B943" s="141"/>
      <c r="D943" s="136" t="s">
        <v>138</v>
      </c>
      <c r="E943" s="142" t="s">
        <v>3</v>
      </c>
      <c r="F943" s="143" t="s">
        <v>187</v>
      </c>
      <c r="H943" s="144">
        <v>10</v>
      </c>
      <c r="L943" s="141"/>
      <c r="M943" s="145"/>
      <c r="T943" s="146"/>
      <c r="AT943" s="142" t="s">
        <v>138</v>
      </c>
      <c r="AU943" s="142" t="s">
        <v>84</v>
      </c>
      <c r="AV943" s="13" t="s">
        <v>84</v>
      </c>
      <c r="AW943" s="13" t="s">
        <v>36</v>
      </c>
      <c r="AX943" s="13" t="s">
        <v>77</v>
      </c>
      <c r="AY943" s="142" t="s">
        <v>126</v>
      </c>
    </row>
    <row r="944" spans="2:51" s="15" customFormat="1" hidden="1" outlineLevel="1">
      <c r="B944" s="153"/>
      <c r="D944" s="136" t="s">
        <v>138</v>
      </c>
      <c r="E944" s="154" t="s">
        <v>3</v>
      </c>
      <c r="F944" s="155" t="s">
        <v>172</v>
      </c>
      <c r="H944" s="156">
        <v>48.46</v>
      </c>
      <c r="L944" s="153"/>
      <c r="M944" s="157"/>
      <c r="T944" s="158"/>
      <c r="AT944" s="154" t="s">
        <v>138</v>
      </c>
      <c r="AU944" s="154" t="s">
        <v>84</v>
      </c>
      <c r="AV944" s="15" t="s">
        <v>127</v>
      </c>
      <c r="AW944" s="15" t="s">
        <v>36</v>
      </c>
      <c r="AX944" s="15" t="s">
        <v>77</v>
      </c>
      <c r="AY944" s="154" t="s">
        <v>126</v>
      </c>
    </row>
    <row r="945" spans="2:65" s="14" customFormat="1" hidden="1" outlineLevel="1">
      <c r="B945" s="147"/>
      <c r="D945" s="136" t="s">
        <v>138</v>
      </c>
      <c r="E945" s="148" t="s">
        <v>3</v>
      </c>
      <c r="F945" s="149" t="s">
        <v>143</v>
      </c>
      <c r="H945" s="150">
        <f>2*226.08</f>
        <v>452.16</v>
      </c>
      <c r="L945" s="147"/>
      <c r="M945" s="151"/>
      <c r="T945" s="152"/>
      <c r="AT945" s="148" t="s">
        <v>138</v>
      </c>
      <c r="AU945" s="148" t="s">
        <v>84</v>
      </c>
      <c r="AV945" s="14" t="s">
        <v>134</v>
      </c>
      <c r="AW945" s="14" t="s">
        <v>36</v>
      </c>
      <c r="AX945" s="14" t="s">
        <v>82</v>
      </c>
      <c r="AY945" s="148" t="s">
        <v>126</v>
      </c>
    </row>
    <row r="946" spans="2:65" s="1" customFormat="1" ht="24.2" customHeight="1" collapsed="1">
      <c r="B946" s="119"/>
      <c r="C946" s="120" t="s">
        <v>671</v>
      </c>
      <c r="D946" s="120" t="s">
        <v>129</v>
      </c>
      <c r="E946" s="121" t="s">
        <v>672</v>
      </c>
      <c r="F946" s="122" t="s">
        <v>673</v>
      </c>
      <c r="G946" s="123" t="s">
        <v>148</v>
      </c>
      <c r="H946" s="124">
        <f>2*226.08</f>
        <v>452.16</v>
      </c>
      <c r="I946" s="125"/>
      <c r="J946" s="125">
        <f>ROUND(I946*H946,2)</f>
        <v>0</v>
      </c>
      <c r="K946" s="122" t="s">
        <v>133</v>
      </c>
      <c r="L946" s="30"/>
      <c r="M946" s="126" t="s">
        <v>3</v>
      </c>
      <c r="N946" s="127" t="s">
        <v>48</v>
      </c>
      <c r="O946" s="128">
        <v>4.3999999999999997E-2</v>
      </c>
      <c r="P946" s="128">
        <f>O946*H946</f>
        <v>19.895040000000002</v>
      </c>
      <c r="Q946" s="128">
        <v>2.9999999999999997E-4</v>
      </c>
      <c r="R946" s="128">
        <f>Q946*H946</f>
        <v>0.13564799999999999</v>
      </c>
      <c r="S946" s="128">
        <v>0</v>
      </c>
      <c r="T946" s="129">
        <f>S946*H946</f>
        <v>0</v>
      </c>
      <c r="AR946" s="130" t="s">
        <v>278</v>
      </c>
      <c r="AT946" s="130" t="s">
        <v>129</v>
      </c>
      <c r="AU946" s="130" t="s">
        <v>84</v>
      </c>
      <c r="AY946" s="18" t="s">
        <v>126</v>
      </c>
      <c r="BE946" s="131">
        <f>IF(N946="základní",J946,0)</f>
        <v>0</v>
      </c>
      <c r="BF946" s="131">
        <f>IF(N946="snížená",J946,0)</f>
        <v>0</v>
      </c>
      <c r="BG946" s="131">
        <f>IF(N946="zákl. přenesená",J946,0)</f>
        <v>0</v>
      </c>
      <c r="BH946" s="131">
        <f>IF(N946="sníž. přenesená",J946,0)</f>
        <v>0</v>
      </c>
      <c r="BI946" s="131">
        <f>IF(N946="nulová",J946,0)</f>
        <v>0</v>
      </c>
      <c r="BJ946" s="18" t="s">
        <v>82</v>
      </c>
      <c r="BK946" s="131">
        <f>ROUND(I946*H946,2)</f>
        <v>0</v>
      </c>
      <c r="BL946" s="18" t="s">
        <v>278</v>
      </c>
      <c r="BM946" s="130" t="s">
        <v>674</v>
      </c>
    </row>
    <row r="947" spans="2:65" s="1" customFormat="1" hidden="1" outlineLevel="1">
      <c r="B947" s="30"/>
      <c r="D947" s="132" t="s">
        <v>136</v>
      </c>
      <c r="F947" s="133" t="s">
        <v>675</v>
      </c>
      <c r="L947" s="30"/>
      <c r="M947" s="134"/>
      <c r="T947" s="51"/>
      <c r="AT947" s="18" t="s">
        <v>136</v>
      </c>
      <c r="AU947" s="18" t="s">
        <v>84</v>
      </c>
    </row>
    <row r="948" spans="2:65" s="12" customFormat="1" hidden="1" outlineLevel="1">
      <c r="B948" s="135"/>
      <c r="D948" s="136" t="s">
        <v>138</v>
      </c>
      <c r="E948" s="137" t="s">
        <v>3</v>
      </c>
      <c r="F948" s="138" t="s">
        <v>139</v>
      </c>
      <c r="H948" s="137" t="s">
        <v>3</v>
      </c>
      <c r="L948" s="135"/>
      <c r="M948" s="139"/>
      <c r="T948" s="140"/>
      <c r="AT948" s="137" t="s">
        <v>138</v>
      </c>
      <c r="AU948" s="137" t="s">
        <v>84</v>
      </c>
      <c r="AV948" s="12" t="s">
        <v>82</v>
      </c>
      <c r="AW948" s="12" t="s">
        <v>36</v>
      </c>
      <c r="AX948" s="12" t="s">
        <v>77</v>
      </c>
      <c r="AY948" s="137" t="s">
        <v>126</v>
      </c>
    </row>
    <row r="949" spans="2:65" s="12" customFormat="1" hidden="1" outlineLevel="1">
      <c r="B949" s="135"/>
      <c r="D949" s="136" t="s">
        <v>138</v>
      </c>
      <c r="E949" s="137" t="s">
        <v>3</v>
      </c>
      <c r="F949" s="138" t="s">
        <v>140</v>
      </c>
      <c r="H949" s="137" t="s">
        <v>3</v>
      </c>
      <c r="L949" s="135"/>
      <c r="M949" s="139"/>
      <c r="T949" s="140"/>
      <c r="AT949" s="137" t="s">
        <v>138</v>
      </c>
      <c r="AU949" s="137" t="s">
        <v>84</v>
      </c>
      <c r="AV949" s="12" t="s">
        <v>82</v>
      </c>
      <c r="AW949" s="12" t="s">
        <v>36</v>
      </c>
      <c r="AX949" s="12" t="s">
        <v>77</v>
      </c>
      <c r="AY949" s="137" t="s">
        <v>126</v>
      </c>
    </row>
    <row r="950" spans="2:65" s="12" customFormat="1" hidden="1" outlineLevel="1">
      <c r="B950" s="135"/>
      <c r="D950" s="136" t="s">
        <v>138</v>
      </c>
      <c r="E950" s="137" t="s">
        <v>3</v>
      </c>
      <c r="F950" s="138" t="s">
        <v>165</v>
      </c>
      <c r="H950" s="137" t="s">
        <v>3</v>
      </c>
      <c r="L950" s="135"/>
      <c r="M950" s="139"/>
      <c r="T950" s="140"/>
      <c r="AT950" s="137" t="s">
        <v>138</v>
      </c>
      <c r="AU950" s="137" t="s">
        <v>84</v>
      </c>
      <c r="AV950" s="12" t="s">
        <v>82</v>
      </c>
      <c r="AW950" s="12" t="s">
        <v>36</v>
      </c>
      <c r="AX950" s="12" t="s">
        <v>77</v>
      </c>
      <c r="AY950" s="137" t="s">
        <v>126</v>
      </c>
    </row>
    <row r="951" spans="2:65" s="13" customFormat="1" hidden="1" outlineLevel="1">
      <c r="B951" s="141"/>
      <c r="D951" s="136" t="s">
        <v>138</v>
      </c>
      <c r="E951" s="142" t="s">
        <v>3</v>
      </c>
      <c r="F951" s="143" t="s">
        <v>166</v>
      </c>
      <c r="H951" s="144">
        <v>11.56</v>
      </c>
      <c r="L951" s="141"/>
      <c r="M951" s="145"/>
      <c r="T951" s="146"/>
      <c r="AT951" s="142" t="s">
        <v>138</v>
      </c>
      <c r="AU951" s="142" t="s">
        <v>84</v>
      </c>
      <c r="AV951" s="13" t="s">
        <v>84</v>
      </c>
      <c r="AW951" s="13" t="s">
        <v>36</v>
      </c>
      <c r="AX951" s="13" t="s">
        <v>77</v>
      </c>
      <c r="AY951" s="142" t="s">
        <v>126</v>
      </c>
    </row>
    <row r="952" spans="2:65" s="13" customFormat="1" hidden="1" outlineLevel="1">
      <c r="B952" s="141"/>
      <c r="D952" s="136" t="s">
        <v>138</v>
      </c>
      <c r="E952" s="142" t="s">
        <v>3</v>
      </c>
      <c r="F952" s="143" t="s">
        <v>167</v>
      </c>
      <c r="H952" s="144">
        <v>12.44</v>
      </c>
      <c r="L952" s="141"/>
      <c r="M952" s="145"/>
      <c r="T952" s="146"/>
      <c r="AT952" s="142" t="s">
        <v>138</v>
      </c>
      <c r="AU952" s="142" t="s">
        <v>84</v>
      </c>
      <c r="AV952" s="13" t="s">
        <v>84</v>
      </c>
      <c r="AW952" s="13" t="s">
        <v>36</v>
      </c>
      <c r="AX952" s="13" t="s">
        <v>77</v>
      </c>
      <c r="AY952" s="142" t="s">
        <v>126</v>
      </c>
    </row>
    <row r="953" spans="2:65" s="13" customFormat="1" hidden="1" outlineLevel="1">
      <c r="B953" s="141"/>
      <c r="D953" s="136" t="s">
        <v>138</v>
      </c>
      <c r="E953" s="142" t="s">
        <v>3</v>
      </c>
      <c r="F953" s="143" t="s">
        <v>168</v>
      </c>
      <c r="H953" s="144">
        <v>8.16</v>
      </c>
      <c r="L953" s="141"/>
      <c r="M953" s="145"/>
      <c r="T953" s="146"/>
      <c r="AT953" s="142" t="s">
        <v>138</v>
      </c>
      <c r="AU953" s="142" t="s">
        <v>84</v>
      </c>
      <c r="AV953" s="13" t="s">
        <v>84</v>
      </c>
      <c r="AW953" s="13" t="s">
        <v>36</v>
      </c>
      <c r="AX953" s="13" t="s">
        <v>77</v>
      </c>
      <c r="AY953" s="142" t="s">
        <v>126</v>
      </c>
    </row>
    <row r="954" spans="2:65" s="13" customFormat="1" ht="22.5" hidden="1" outlineLevel="1">
      <c r="B954" s="141"/>
      <c r="D954" s="136" t="s">
        <v>138</v>
      </c>
      <c r="E954" s="142" t="s">
        <v>3</v>
      </c>
      <c r="F954" s="143" t="s">
        <v>169</v>
      </c>
      <c r="H954" s="144">
        <v>17.760000000000002</v>
      </c>
      <c r="L954" s="141"/>
      <c r="M954" s="145"/>
      <c r="T954" s="146"/>
      <c r="AT954" s="142" t="s">
        <v>138</v>
      </c>
      <c r="AU954" s="142" t="s">
        <v>84</v>
      </c>
      <c r="AV954" s="13" t="s">
        <v>84</v>
      </c>
      <c r="AW954" s="13" t="s">
        <v>36</v>
      </c>
      <c r="AX954" s="13" t="s">
        <v>77</v>
      </c>
      <c r="AY954" s="142" t="s">
        <v>126</v>
      </c>
    </row>
    <row r="955" spans="2:65" s="13" customFormat="1" hidden="1" outlineLevel="1">
      <c r="B955" s="141"/>
      <c r="D955" s="136" t="s">
        <v>138</v>
      </c>
      <c r="E955" s="142" t="s">
        <v>3</v>
      </c>
      <c r="F955" s="143" t="s">
        <v>170</v>
      </c>
      <c r="H955" s="144">
        <v>4.6500000000000004</v>
      </c>
      <c r="L955" s="141"/>
      <c r="M955" s="145"/>
      <c r="T955" s="146"/>
      <c r="AT955" s="142" t="s">
        <v>138</v>
      </c>
      <c r="AU955" s="142" t="s">
        <v>84</v>
      </c>
      <c r="AV955" s="13" t="s">
        <v>84</v>
      </c>
      <c r="AW955" s="13" t="s">
        <v>36</v>
      </c>
      <c r="AX955" s="13" t="s">
        <v>77</v>
      </c>
      <c r="AY955" s="142" t="s">
        <v>126</v>
      </c>
    </row>
    <row r="956" spans="2:65" s="13" customFormat="1" hidden="1" outlineLevel="1">
      <c r="B956" s="141"/>
      <c r="D956" s="136" t="s">
        <v>138</v>
      </c>
      <c r="E956" s="142" t="s">
        <v>3</v>
      </c>
      <c r="F956" s="143" t="s">
        <v>171</v>
      </c>
      <c r="H956" s="144">
        <v>4</v>
      </c>
      <c r="L956" s="141"/>
      <c r="M956" s="145"/>
      <c r="T956" s="146"/>
      <c r="AT956" s="142" t="s">
        <v>138</v>
      </c>
      <c r="AU956" s="142" t="s">
        <v>84</v>
      </c>
      <c r="AV956" s="13" t="s">
        <v>84</v>
      </c>
      <c r="AW956" s="13" t="s">
        <v>36</v>
      </c>
      <c r="AX956" s="13" t="s">
        <v>77</v>
      </c>
      <c r="AY956" s="142" t="s">
        <v>126</v>
      </c>
    </row>
    <row r="957" spans="2:65" s="15" customFormat="1" hidden="1" outlineLevel="1">
      <c r="B957" s="153"/>
      <c r="D957" s="136" t="s">
        <v>138</v>
      </c>
      <c r="E957" s="154" t="s">
        <v>3</v>
      </c>
      <c r="F957" s="155" t="s">
        <v>172</v>
      </c>
      <c r="H957" s="156">
        <v>58.57</v>
      </c>
      <c r="L957" s="153"/>
      <c r="M957" s="157"/>
      <c r="T957" s="158"/>
      <c r="AT957" s="154" t="s">
        <v>138</v>
      </c>
      <c r="AU957" s="154" t="s">
        <v>84</v>
      </c>
      <c r="AV957" s="15" t="s">
        <v>127</v>
      </c>
      <c r="AW957" s="15" t="s">
        <v>36</v>
      </c>
      <c r="AX957" s="15" t="s">
        <v>77</v>
      </c>
      <c r="AY957" s="154" t="s">
        <v>126</v>
      </c>
    </row>
    <row r="958" spans="2:65" s="12" customFormat="1" hidden="1" outlineLevel="1">
      <c r="B958" s="135"/>
      <c r="D958" s="136" t="s">
        <v>138</v>
      </c>
      <c r="E958" s="137" t="s">
        <v>3</v>
      </c>
      <c r="F958" s="138" t="s">
        <v>154</v>
      </c>
      <c r="H958" s="137" t="s">
        <v>3</v>
      </c>
      <c r="L958" s="135"/>
      <c r="M958" s="139"/>
      <c r="T958" s="140"/>
      <c r="AT958" s="137" t="s">
        <v>138</v>
      </c>
      <c r="AU958" s="137" t="s">
        <v>84</v>
      </c>
      <c r="AV958" s="12" t="s">
        <v>82</v>
      </c>
      <c r="AW958" s="12" t="s">
        <v>36</v>
      </c>
      <c r="AX958" s="12" t="s">
        <v>77</v>
      </c>
      <c r="AY958" s="137" t="s">
        <v>126</v>
      </c>
    </row>
    <row r="959" spans="2:65" s="12" customFormat="1" hidden="1" outlineLevel="1">
      <c r="B959" s="135"/>
      <c r="D959" s="136" t="s">
        <v>138</v>
      </c>
      <c r="E959" s="137" t="s">
        <v>3</v>
      </c>
      <c r="F959" s="138" t="s">
        <v>173</v>
      </c>
      <c r="H959" s="137" t="s">
        <v>3</v>
      </c>
      <c r="L959" s="135"/>
      <c r="M959" s="139"/>
      <c r="T959" s="140"/>
      <c r="AT959" s="137" t="s">
        <v>138</v>
      </c>
      <c r="AU959" s="137" t="s">
        <v>84</v>
      </c>
      <c r="AV959" s="12" t="s">
        <v>82</v>
      </c>
      <c r="AW959" s="12" t="s">
        <v>36</v>
      </c>
      <c r="AX959" s="12" t="s">
        <v>77</v>
      </c>
      <c r="AY959" s="137" t="s">
        <v>126</v>
      </c>
    </row>
    <row r="960" spans="2:65" s="13" customFormat="1" ht="22.5" hidden="1" outlineLevel="1">
      <c r="B960" s="141"/>
      <c r="D960" s="136" t="s">
        <v>138</v>
      </c>
      <c r="E960" s="142" t="s">
        <v>3</v>
      </c>
      <c r="F960" s="143" t="s">
        <v>174</v>
      </c>
      <c r="H960" s="144">
        <v>19.48</v>
      </c>
      <c r="L960" s="141"/>
      <c r="M960" s="145"/>
      <c r="T960" s="146"/>
      <c r="AT960" s="142" t="s">
        <v>138</v>
      </c>
      <c r="AU960" s="142" t="s">
        <v>84</v>
      </c>
      <c r="AV960" s="13" t="s">
        <v>84</v>
      </c>
      <c r="AW960" s="13" t="s">
        <v>36</v>
      </c>
      <c r="AX960" s="13" t="s">
        <v>77</v>
      </c>
      <c r="AY960" s="142" t="s">
        <v>126</v>
      </c>
    </row>
    <row r="961" spans="2:51" s="13" customFormat="1" ht="22.5" hidden="1" outlineLevel="1">
      <c r="B961" s="141"/>
      <c r="D961" s="136" t="s">
        <v>138</v>
      </c>
      <c r="E961" s="142" t="s">
        <v>3</v>
      </c>
      <c r="F961" s="143" t="s">
        <v>175</v>
      </c>
      <c r="H961" s="144">
        <v>13.78</v>
      </c>
      <c r="L961" s="141"/>
      <c r="M961" s="145"/>
      <c r="T961" s="146"/>
      <c r="AT961" s="142" t="s">
        <v>138</v>
      </c>
      <c r="AU961" s="142" t="s">
        <v>84</v>
      </c>
      <c r="AV961" s="13" t="s">
        <v>84</v>
      </c>
      <c r="AW961" s="13" t="s">
        <v>36</v>
      </c>
      <c r="AX961" s="13" t="s">
        <v>77</v>
      </c>
      <c r="AY961" s="142" t="s">
        <v>126</v>
      </c>
    </row>
    <row r="962" spans="2:51" s="13" customFormat="1" ht="22.5" hidden="1" outlineLevel="1">
      <c r="B962" s="141"/>
      <c r="D962" s="136" t="s">
        <v>138</v>
      </c>
      <c r="E962" s="142" t="s">
        <v>3</v>
      </c>
      <c r="F962" s="143" t="s">
        <v>176</v>
      </c>
      <c r="H962" s="144">
        <v>15.88</v>
      </c>
      <c r="L962" s="141"/>
      <c r="M962" s="145"/>
      <c r="T962" s="146"/>
      <c r="AT962" s="142" t="s">
        <v>138</v>
      </c>
      <c r="AU962" s="142" t="s">
        <v>84</v>
      </c>
      <c r="AV962" s="13" t="s">
        <v>84</v>
      </c>
      <c r="AW962" s="13" t="s">
        <v>36</v>
      </c>
      <c r="AX962" s="13" t="s">
        <v>77</v>
      </c>
      <c r="AY962" s="142" t="s">
        <v>126</v>
      </c>
    </row>
    <row r="963" spans="2:51" s="13" customFormat="1" hidden="1" outlineLevel="1">
      <c r="B963" s="141"/>
      <c r="D963" s="136" t="s">
        <v>138</v>
      </c>
      <c r="E963" s="142" t="s">
        <v>3</v>
      </c>
      <c r="F963" s="143" t="s">
        <v>177</v>
      </c>
      <c r="H963" s="144">
        <v>4</v>
      </c>
      <c r="L963" s="141"/>
      <c r="M963" s="145"/>
      <c r="T963" s="146"/>
      <c r="AT963" s="142" t="s">
        <v>138</v>
      </c>
      <c r="AU963" s="142" t="s">
        <v>84</v>
      </c>
      <c r="AV963" s="13" t="s">
        <v>84</v>
      </c>
      <c r="AW963" s="13" t="s">
        <v>36</v>
      </c>
      <c r="AX963" s="13" t="s">
        <v>77</v>
      </c>
      <c r="AY963" s="142" t="s">
        <v>126</v>
      </c>
    </row>
    <row r="964" spans="2:51" s="13" customFormat="1" hidden="1" outlineLevel="1">
      <c r="B964" s="141"/>
      <c r="D964" s="136" t="s">
        <v>138</v>
      </c>
      <c r="E964" s="142" t="s">
        <v>3</v>
      </c>
      <c r="F964" s="143" t="s">
        <v>670</v>
      </c>
      <c r="H964" s="144">
        <v>2.25</v>
      </c>
      <c r="L964" s="141"/>
      <c r="M964" s="145"/>
      <c r="T964" s="146"/>
      <c r="AT964" s="142" t="s">
        <v>138</v>
      </c>
      <c r="AU964" s="142" t="s">
        <v>84</v>
      </c>
      <c r="AV964" s="13" t="s">
        <v>84</v>
      </c>
      <c r="AW964" s="13" t="s">
        <v>36</v>
      </c>
      <c r="AX964" s="13" t="s">
        <v>77</v>
      </c>
      <c r="AY964" s="142" t="s">
        <v>126</v>
      </c>
    </row>
    <row r="965" spans="2:51" s="15" customFormat="1" hidden="1" outlineLevel="1">
      <c r="B965" s="153"/>
      <c r="D965" s="136" t="s">
        <v>138</v>
      </c>
      <c r="E965" s="154" t="s">
        <v>3</v>
      </c>
      <c r="F965" s="155" t="s">
        <v>172</v>
      </c>
      <c r="H965" s="156">
        <v>55.39</v>
      </c>
      <c r="L965" s="153"/>
      <c r="M965" s="157"/>
      <c r="T965" s="158"/>
      <c r="AT965" s="154" t="s">
        <v>138</v>
      </c>
      <c r="AU965" s="154" t="s">
        <v>84</v>
      </c>
      <c r="AV965" s="15" t="s">
        <v>127</v>
      </c>
      <c r="AW965" s="15" t="s">
        <v>36</v>
      </c>
      <c r="AX965" s="15" t="s">
        <v>77</v>
      </c>
      <c r="AY965" s="154" t="s">
        <v>126</v>
      </c>
    </row>
    <row r="966" spans="2:51" s="12" customFormat="1" hidden="1" outlineLevel="1">
      <c r="B966" s="135"/>
      <c r="D966" s="136" t="s">
        <v>138</v>
      </c>
      <c r="E966" s="137" t="s">
        <v>3</v>
      </c>
      <c r="F966" s="138" t="s">
        <v>141</v>
      </c>
      <c r="H966" s="137" t="s">
        <v>3</v>
      </c>
      <c r="L966" s="135"/>
      <c r="M966" s="139"/>
      <c r="T966" s="140"/>
      <c r="AT966" s="137" t="s">
        <v>138</v>
      </c>
      <c r="AU966" s="137" t="s">
        <v>84</v>
      </c>
      <c r="AV966" s="12" t="s">
        <v>82</v>
      </c>
      <c r="AW966" s="12" t="s">
        <v>36</v>
      </c>
      <c r="AX966" s="12" t="s">
        <v>77</v>
      </c>
      <c r="AY966" s="137" t="s">
        <v>126</v>
      </c>
    </row>
    <row r="967" spans="2:51" s="12" customFormat="1" hidden="1" outlineLevel="1">
      <c r="B967" s="135"/>
      <c r="D967" s="136" t="s">
        <v>138</v>
      </c>
      <c r="E967" s="137" t="s">
        <v>3</v>
      </c>
      <c r="F967" s="138" t="s">
        <v>178</v>
      </c>
      <c r="H967" s="137" t="s">
        <v>3</v>
      </c>
      <c r="L967" s="135"/>
      <c r="M967" s="139"/>
      <c r="T967" s="140"/>
      <c r="AT967" s="137" t="s">
        <v>138</v>
      </c>
      <c r="AU967" s="137" t="s">
        <v>84</v>
      </c>
      <c r="AV967" s="12" t="s">
        <v>82</v>
      </c>
      <c r="AW967" s="12" t="s">
        <v>36</v>
      </c>
      <c r="AX967" s="12" t="s">
        <v>77</v>
      </c>
      <c r="AY967" s="137" t="s">
        <v>126</v>
      </c>
    </row>
    <row r="968" spans="2:51" s="13" customFormat="1" ht="22.5" hidden="1" outlineLevel="1">
      <c r="B968" s="141"/>
      <c r="D968" s="136" t="s">
        <v>138</v>
      </c>
      <c r="E968" s="142" t="s">
        <v>3</v>
      </c>
      <c r="F968" s="143" t="s">
        <v>174</v>
      </c>
      <c r="H968" s="144">
        <v>19.48</v>
      </c>
      <c r="L968" s="141"/>
      <c r="M968" s="145"/>
      <c r="T968" s="146"/>
      <c r="AT968" s="142" t="s">
        <v>138</v>
      </c>
      <c r="AU968" s="142" t="s">
        <v>84</v>
      </c>
      <c r="AV968" s="13" t="s">
        <v>84</v>
      </c>
      <c r="AW968" s="13" t="s">
        <v>36</v>
      </c>
      <c r="AX968" s="13" t="s">
        <v>77</v>
      </c>
      <c r="AY968" s="142" t="s">
        <v>126</v>
      </c>
    </row>
    <row r="969" spans="2:51" s="13" customFormat="1" ht="22.5" hidden="1" outlineLevel="1">
      <c r="B969" s="141"/>
      <c r="D969" s="136" t="s">
        <v>138</v>
      </c>
      <c r="E969" s="142" t="s">
        <v>3</v>
      </c>
      <c r="F969" s="143" t="s">
        <v>179</v>
      </c>
      <c r="H969" s="144">
        <v>13.72</v>
      </c>
      <c r="L969" s="141"/>
      <c r="M969" s="145"/>
      <c r="T969" s="146"/>
      <c r="AT969" s="142" t="s">
        <v>138</v>
      </c>
      <c r="AU969" s="142" t="s">
        <v>84</v>
      </c>
      <c r="AV969" s="13" t="s">
        <v>84</v>
      </c>
      <c r="AW969" s="13" t="s">
        <v>36</v>
      </c>
      <c r="AX969" s="13" t="s">
        <v>77</v>
      </c>
      <c r="AY969" s="142" t="s">
        <v>126</v>
      </c>
    </row>
    <row r="970" spans="2:51" s="13" customFormat="1" ht="22.5" hidden="1" outlineLevel="1">
      <c r="B970" s="141"/>
      <c r="D970" s="136" t="s">
        <v>138</v>
      </c>
      <c r="E970" s="142" t="s">
        <v>3</v>
      </c>
      <c r="F970" s="143" t="s">
        <v>180</v>
      </c>
      <c r="H970" s="144">
        <v>15.96</v>
      </c>
      <c r="L970" s="141"/>
      <c r="M970" s="145"/>
      <c r="T970" s="146"/>
      <c r="AT970" s="142" t="s">
        <v>138</v>
      </c>
      <c r="AU970" s="142" t="s">
        <v>84</v>
      </c>
      <c r="AV970" s="13" t="s">
        <v>84</v>
      </c>
      <c r="AW970" s="13" t="s">
        <v>36</v>
      </c>
      <c r="AX970" s="13" t="s">
        <v>77</v>
      </c>
      <c r="AY970" s="142" t="s">
        <v>126</v>
      </c>
    </row>
    <row r="971" spans="2:51" s="13" customFormat="1" hidden="1" outlineLevel="1">
      <c r="B971" s="141"/>
      <c r="D971" s="136" t="s">
        <v>138</v>
      </c>
      <c r="E971" s="142" t="s">
        <v>3</v>
      </c>
      <c r="F971" s="143" t="s">
        <v>181</v>
      </c>
      <c r="H971" s="144">
        <v>8</v>
      </c>
      <c r="L971" s="141"/>
      <c r="M971" s="145"/>
      <c r="T971" s="146"/>
      <c r="AT971" s="142" t="s">
        <v>138</v>
      </c>
      <c r="AU971" s="142" t="s">
        <v>84</v>
      </c>
      <c r="AV971" s="13" t="s">
        <v>84</v>
      </c>
      <c r="AW971" s="13" t="s">
        <v>36</v>
      </c>
      <c r="AX971" s="13" t="s">
        <v>77</v>
      </c>
      <c r="AY971" s="142" t="s">
        <v>126</v>
      </c>
    </row>
    <row r="972" spans="2:51" s="15" customFormat="1" hidden="1" outlineLevel="1">
      <c r="B972" s="153"/>
      <c r="D972" s="136" t="s">
        <v>138</v>
      </c>
      <c r="E972" s="154" t="s">
        <v>3</v>
      </c>
      <c r="F972" s="155" t="s">
        <v>172</v>
      </c>
      <c r="H972" s="156">
        <v>57.16</v>
      </c>
      <c r="L972" s="153"/>
      <c r="M972" s="157"/>
      <c r="T972" s="158"/>
      <c r="AT972" s="154" t="s">
        <v>138</v>
      </c>
      <c r="AU972" s="154" t="s">
        <v>84</v>
      </c>
      <c r="AV972" s="15" t="s">
        <v>127</v>
      </c>
      <c r="AW972" s="15" t="s">
        <v>36</v>
      </c>
      <c r="AX972" s="15" t="s">
        <v>77</v>
      </c>
      <c r="AY972" s="154" t="s">
        <v>126</v>
      </c>
    </row>
    <row r="973" spans="2:51" s="12" customFormat="1" hidden="1" outlineLevel="1">
      <c r="B973" s="135"/>
      <c r="D973" s="136" t="s">
        <v>138</v>
      </c>
      <c r="E973" s="137" t="s">
        <v>3</v>
      </c>
      <c r="F973" s="138" t="s">
        <v>142</v>
      </c>
      <c r="H973" s="137" t="s">
        <v>3</v>
      </c>
      <c r="L973" s="135"/>
      <c r="M973" s="139"/>
      <c r="T973" s="140"/>
      <c r="AT973" s="137" t="s">
        <v>138</v>
      </c>
      <c r="AU973" s="137" t="s">
        <v>84</v>
      </c>
      <c r="AV973" s="12" t="s">
        <v>82</v>
      </c>
      <c r="AW973" s="12" t="s">
        <v>36</v>
      </c>
      <c r="AX973" s="12" t="s">
        <v>77</v>
      </c>
      <c r="AY973" s="137" t="s">
        <v>126</v>
      </c>
    </row>
    <row r="974" spans="2:51" s="13" customFormat="1" hidden="1" outlineLevel="1">
      <c r="B974" s="141"/>
      <c r="D974" s="136" t="s">
        <v>138</v>
      </c>
      <c r="E974" s="142" t="s">
        <v>3</v>
      </c>
      <c r="F974" s="143" t="s">
        <v>182</v>
      </c>
      <c r="H974" s="144">
        <v>6.5</v>
      </c>
      <c r="L974" s="141"/>
      <c r="M974" s="145"/>
      <c r="T974" s="146"/>
      <c r="AT974" s="142" t="s">
        <v>138</v>
      </c>
      <c r="AU974" s="142" t="s">
        <v>84</v>
      </c>
      <c r="AV974" s="13" t="s">
        <v>84</v>
      </c>
      <c r="AW974" s="13" t="s">
        <v>36</v>
      </c>
      <c r="AX974" s="13" t="s">
        <v>77</v>
      </c>
      <c r="AY974" s="142" t="s">
        <v>126</v>
      </c>
    </row>
    <row r="975" spans="2:51" s="15" customFormat="1" hidden="1" outlineLevel="1">
      <c r="B975" s="153"/>
      <c r="D975" s="136" t="s">
        <v>138</v>
      </c>
      <c r="E975" s="154" t="s">
        <v>3</v>
      </c>
      <c r="F975" s="155" t="s">
        <v>172</v>
      </c>
      <c r="H975" s="156">
        <v>6.5</v>
      </c>
      <c r="L975" s="153"/>
      <c r="M975" s="157"/>
      <c r="T975" s="158"/>
      <c r="AT975" s="154" t="s">
        <v>138</v>
      </c>
      <c r="AU975" s="154" t="s">
        <v>84</v>
      </c>
      <c r="AV975" s="15" t="s">
        <v>127</v>
      </c>
      <c r="AW975" s="15" t="s">
        <v>36</v>
      </c>
      <c r="AX975" s="15" t="s">
        <v>77</v>
      </c>
      <c r="AY975" s="154" t="s">
        <v>126</v>
      </c>
    </row>
    <row r="976" spans="2:51" s="12" customFormat="1" hidden="1" outlineLevel="1">
      <c r="B976" s="135"/>
      <c r="D976" s="136" t="s">
        <v>138</v>
      </c>
      <c r="E976" s="137" t="s">
        <v>3</v>
      </c>
      <c r="F976" s="138" t="s">
        <v>158</v>
      </c>
      <c r="H976" s="137" t="s">
        <v>3</v>
      </c>
      <c r="L976" s="135"/>
      <c r="M976" s="139"/>
      <c r="T976" s="140"/>
      <c r="AT976" s="137" t="s">
        <v>138</v>
      </c>
      <c r="AU976" s="137" t="s">
        <v>84</v>
      </c>
      <c r="AV976" s="12" t="s">
        <v>82</v>
      </c>
      <c r="AW976" s="12" t="s">
        <v>36</v>
      </c>
      <c r="AX976" s="12" t="s">
        <v>77</v>
      </c>
      <c r="AY976" s="137" t="s">
        <v>126</v>
      </c>
    </row>
    <row r="977" spans="2:65" s="12" customFormat="1" hidden="1" outlineLevel="1">
      <c r="B977" s="135"/>
      <c r="D977" s="136" t="s">
        <v>138</v>
      </c>
      <c r="E977" s="137" t="s">
        <v>3</v>
      </c>
      <c r="F977" s="138" t="s">
        <v>183</v>
      </c>
      <c r="H977" s="137" t="s">
        <v>3</v>
      </c>
      <c r="L977" s="135"/>
      <c r="M977" s="139"/>
      <c r="T977" s="140"/>
      <c r="AT977" s="137" t="s">
        <v>138</v>
      </c>
      <c r="AU977" s="137" t="s">
        <v>84</v>
      </c>
      <c r="AV977" s="12" t="s">
        <v>82</v>
      </c>
      <c r="AW977" s="12" t="s">
        <v>36</v>
      </c>
      <c r="AX977" s="12" t="s">
        <v>77</v>
      </c>
      <c r="AY977" s="137" t="s">
        <v>126</v>
      </c>
    </row>
    <row r="978" spans="2:65" s="13" customFormat="1" hidden="1" outlineLevel="1">
      <c r="B978" s="141"/>
      <c r="D978" s="136" t="s">
        <v>138</v>
      </c>
      <c r="E978" s="142" t="s">
        <v>3</v>
      </c>
      <c r="F978" s="143" t="s">
        <v>184</v>
      </c>
      <c r="H978" s="144">
        <v>14.72</v>
      </c>
      <c r="L978" s="141"/>
      <c r="M978" s="145"/>
      <c r="T978" s="146"/>
      <c r="AT978" s="142" t="s">
        <v>138</v>
      </c>
      <c r="AU978" s="142" t="s">
        <v>84</v>
      </c>
      <c r="AV978" s="13" t="s">
        <v>84</v>
      </c>
      <c r="AW978" s="13" t="s">
        <v>36</v>
      </c>
      <c r="AX978" s="13" t="s">
        <v>77</v>
      </c>
      <c r="AY978" s="142" t="s">
        <v>126</v>
      </c>
    </row>
    <row r="979" spans="2:65" s="13" customFormat="1" hidden="1" outlineLevel="1">
      <c r="B979" s="141"/>
      <c r="D979" s="136" t="s">
        <v>138</v>
      </c>
      <c r="E979" s="142" t="s">
        <v>3</v>
      </c>
      <c r="F979" s="143" t="s">
        <v>185</v>
      </c>
      <c r="H979" s="144">
        <v>6.8</v>
      </c>
      <c r="L979" s="141"/>
      <c r="M979" s="145"/>
      <c r="T979" s="146"/>
      <c r="AT979" s="142" t="s">
        <v>138</v>
      </c>
      <c r="AU979" s="142" t="s">
        <v>84</v>
      </c>
      <c r="AV979" s="13" t="s">
        <v>84</v>
      </c>
      <c r="AW979" s="13" t="s">
        <v>36</v>
      </c>
      <c r="AX979" s="13" t="s">
        <v>77</v>
      </c>
      <c r="AY979" s="142" t="s">
        <v>126</v>
      </c>
    </row>
    <row r="980" spans="2:65" s="13" customFormat="1" ht="22.5" hidden="1" outlineLevel="1">
      <c r="B980" s="141"/>
      <c r="D980" s="136" t="s">
        <v>138</v>
      </c>
      <c r="E980" s="142" t="s">
        <v>3</v>
      </c>
      <c r="F980" s="143" t="s">
        <v>186</v>
      </c>
      <c r="H980" s="144">
        <v>16.940000000000001</v>
      </c>
      <c r="L980" s="141"/>
      <c r="M980" s="145"/>
      <c r="T980" s="146"/>
      <c r="AT980" s="142" t="s">
        <v>138</v>
      </c>
      <c r="AU980" s="142" t="s">
        <v>84</v>
      </c>
      <c r="AV980" s="13" t="s">
        <v>84</v>
      </c>
      <c r="AW980" s="13" t="s">
        <v>36</v>
      </c>
      <c r="AX980" s="13" t="s">
        <v>77</v>
      </c>
      <c r="AY980" s="142" t="s">
        <v>126</v>
      </c>
    </row>
    <row r="981" spans="2:65" s="13" customFormat="1" hidden="1" outlineLevel="1">
      <c r="B981" s="141"/>
      <c r="D981" s="136" t="s">
        <v>138</v>
      </c>
      <c r="E981" s="142" t="s">
        <v>3</v>
      </c>
      <c r="F981" s="143" t="s">
        <v>187</v>
      </c>
      <c r="H981" s="144">
        <v>10</v>
      </c>
      <c r="L981" s="141"/>
      <c r="M981" s="145"/>
      <c r="T981" s="146"/>
      <c r="AT981" s="142" t="s">
        <v>138</v>
      </c>
      <c r="AU981" s="142" t="s">
        <v>84</v>
      </c>
      <c r="AV981" s="13" t="s">
        <v>84</v>
      </c>
      <c r="AW981" s="13" t="s">
        <v>36</v>
      </c>
      <c r="AX981" s="13" t="s">
        <v>77</v>
      </c>
      <c r="AY981" s="142" t="s">
        <v>126</v>
      </c>
    </row>
    <row r="982" spans="2:65" s="15" customFormat="1" hidden="1" outlineLevel="1">
      <c r="B982" s="153"/>
      <c r="D982" s="136" t="s">
        <v>138</v>
      </c>
      <c r="E982" s="154" t="s">
        <v>3</v>
      </c>
      <c r="F982" s="155" t="s">
        <v>172</v>
      </c>
      <c r="H982" s="156">
        <v>48.46</v>
      </c>
      <c r="L982" s="153"/>
      <c r="M982" s="157"/>
      <c r="T982" s="158"/>
      <c r="AT982" s="154" t="s">
        <v>138</v>
      </c>
      <c r="AU982" s="154" t="s">
        <v>84</v>
      </c>
      <c r="AV982" s="15" t="s">
        <v>127</v>
      </c>
      <c r="AW982" s="15" t="s">
        <v>36</v>
      </c>
      <c r="AX982" s="15" t="s">
        <v>77</v>
      </c>
      <c r="AY982" s="154" t="s">
        <v>126</v>
      </c>
    </row>
    <row r="983" spans="2:65" s="14" customFormat="1" hidden="1" outlineLevel="1">
      <c r="B983" s="147"/>
      <c r="D983" s="136" t="s">
        <v>138</v>
      </c>
      <c r="E983" s="148" t="s">
        <v>3</v>
      </c>
      <c r="F983" s="149" t="s">
        <v>143</v>
      </c>
      <c r="H983" s="150">
        <v>226.08</v>
      </c>
      <c r="L983" s="147"/>
      <c r="M983" s="151"/>
      <c r="T983" s="152"/>
      <c r="AT983" s="148" t="s">
        <v>138</v>
      </c>
      <c r="AU983" s="148" t="s">
        <v>84</v>
      </c>
      <c r="AV983" s="14" t="s">
        <v>134</v>
      </c>
      <c r="AW983" s="14" t="s">
        <v>36</v>
      </c>
      <c r="AX983" s="14" t="s">
        <v>82</v>
      </c>
      <c r="AY983" s="148" t="s">
        <v>126</v>
      </c>
    </row>
    <row r="984" spans="2:65" s="1" customFormat="1" ht="33" customHeight="1" collapsed="1">
      <c r="B984" s="119"/>
      <c r="C984" s="120" t="s">
        <v>676</v>
      </c>
      <c r="D984" s="120" t="s">
        <v>129</v>
      </c>
      <c r="E984" s="121" t="s">
        <v>677</v>
      </c>
      <c r="F984" s="122" t="s">
        <v>678</v>
      </c>
      <c r="G984" s="123" t="s">
        <v>148</v>
      </c>
      <c r="H984" s="124">
        <f>2*226.08</f>
        <v>452.16</v>
      </c>
      <c r="I984" s="125"/>
      <c r="J984" s="125">
        <f>ROUND(I984*H984,2)</f>
        <v>0</v>
      </c>
      <c r="K984" s="122" t="s">
        <v>133</v>
      </c>
      <c r="L984" s="30"/>
      <c r="M984" s="126" t="s">
        <v>3</v>
      </c>
      <c r="N984" s="127" t="s">
        <v>48</v>
      </c>
      <c r="O984" s="128">
        <v>9.9000000000000005E-2</v>
      </c>
      <c r="P984" s="128">
        <f>O984*H984</f>
        <v>44.763840000000002</v>
      </c>
      <c r="Q984" s="128">
        <v>4.4999999999999997E-3</v>
      </c>
      <c r="R984" s="128">
        <f>Q984*H984</f>
        <v>2.0347200000000001</v>
      </c>
      <c r="S984" s="128">
        <v>0</v>
      </c>
      <c r="T984" s="129">
        <f>S984*H984</f>
        <v>0</v>
      </c>
      <c r="AR984" s="130" t="s">
        <v>278</v>
      </c>
      <c r="AT984" s="130" t="s">
        <v>129</v>
      </c>
      <c r="AU984" s="130" t="s">
        <v>84</v>
      </c>
      <c r="AY984" s="18" t="s">
        <v>126</v>
      </c>
      <c r="BE984" s="131">
        <f>IF(N984="základní",J984,0)</f>
        <v>0</v>
      </c>
      <c r="BF984" s="131">
        <f>IF(N984="snížená",J984,0)</f>
        <v>0</v>
      </c>
      <c r="BG984" s="131">
        <f>IF(N984="zákl. přenesená",J984,0)</f>
        <v>0</v>
      </c>
      <c r="BH984" s="131">
        <f>IF(N984="sníž. přenesená",J984,0)</f>
        <v>0</v>
      </c>
      <c r="BI984" s="131">
        <f>IF(N984="nulová",J984,0)</f>
        <v>0</v>
      </c>
      <c r="BJ984" s="18" t="s">
        <v>82</v>
      </c>
      <c r="BK984" s="131">
        <f>ROUND(I984*H984,2)</f>
        <v>0</v>
      </c>
      <c r="BL984" s="18" t="s">
        <v>278</v>
      </c>
      <c r="BM984" s="130" t="s">
        <v>679</v>
      </c>
    </row>
    <row r="985" spans="2:65" s="1" customFormat="1" hidden="1" outlineLevel="1">
      <c r="B985" s="30"/>
      <c r="D985" s="132" t="s">
        <v>136</v>
      </c>
      <c r="F985" s="133" t="s">
        <v>680</v>
      </c>
      <c r="L985" s="30"/>
      <c r="M985" s="134"/>
      <c r="T985" s="51"/>
      <c r="AT985" s="18" t="s">
        <v>136</v>
      </c>
      <c r="AU985" s="18" t="s">
        <v>84</v>
      </c>
    </row>
    <row r="986" spans="2:65" s="12" customFormat="1" hidden="1" outlineLevel="1">
      <c r="B986" s="135"/>
      <c r="D986" s="136" t="s">
        <v>138</v>
      </c>
      <c r="E986" s="137" t="s">
        <v>3</v>
      </c>
      <c r="F986" s="138" t="s">
        <v>139</v>
      </c>
      <c r="H986" s="137" t="s">
        <v>3</v>
      </c>
      <c r="L986" s="135"/>
      <c r="M986" s="139"/>
      <c r="T986" s="140"/>
      <c r="AT986" s="137" t="s">
        <v>138</v>
      </c>
      <c r="AU986" s="137" t="s">
        <v>84</v>
      </c>
      <c r="AV986" s="12" t="s">
        <v>82</v>
      </c>
      <c r="AW986" s="12" t="s">
        <v>36</v>
      </c>
      <c r="AX986" s="12" t="s">
        <v>77</v>
      </c>
      <c r="AY986" s="137" t="s">
        <v>126</v>
      </c>
    </row>
    <row r="987" spans="2:65" s="12" customFormat="1" hidden="1" outlineLevel="1">
      <c r="B987" s="135"/>
      <c r="D987" s="136" t="s">
        <v>138</v>
      </c>
      <c r="E987" s="137" t="s">
        <v>3</v>
      </c>
      <c r="F987" s="138" t="s">
        <v>140</v>
      </c>
      <c r="H987" s="137" t="s">
        <v>3</v>
      </c>
      <c r="L987" s="135"/>
      <c r="M987" s="139"/>
      <c r="T987" s="140"/>
      <c r="AT987" s="137" t="s">
        <v>138</v>
      </c>
      <c r="AU987" s="137" t="s">
        <v>84</v>
      </c>
      <c r="AV987" s="12" t="s">
        <v>82</v>
      </c>
      <c r="AW987" s="12" t="s">
        <v>36</v>
      </c>
      <c r="AX987" s="12" t="s">
        <v>77</v>
      </c>
      <c r="AY987" s="137" t="s">
        <v>126</v>
      </c>
    </row>
    <row r="988" spans="2:65" s="12" customFormat="1" hidden="1" outlineLevel="1">
      <c r="B988" s="135"/>
      <c r="D988" s="136" t="s">
        <v>138</v>
      </c>
      <c r="E988" s="137" t="s">
        <v>3</v>
      </c>
      <c r="F988" s="138" t="s">
        <v>165</v>
      </c>
      <c r="H988" s="137" t="s">
        <v>3</v>
      </c>
      <c r="L988" s="135"/>
      <c r="M988" s="139"/>
      <c r="T988" s="140"/>
      <c r="AT988" s="137" t="s">
        <v>138</v>
      </c>
      <c r="AU988" s="137" t="s">
        <v>84</v>
      </c>
      <c r="AV988" s="12" t="s">
        <v>82</v>
      </c>
      <c r="AW988" s="12" t="s">
        <v>36</v>
      </c>
      <c r="AX988" s="12" t="s">
        <v>77</v>
      </c>
      <c r="AY988" s="137" t="s">
        <v>126</v>
      </c>
    </row>
    <row r="989" spans="2:65" s="13" customFormat="1" hidden="1" outlineLevel="1">
      <c r="B989" s="141"/>
      <c r="D989" s="136" t="s">
        <v>138</v>
      </c>
      <c r="E989" s="142" t="s">
        <v>3</v>
      </c>
      <c r="F989" s="143" t="s">
        <v>166</v>
      </c>
      <c r="H989" s="144">
        <v>11.56</v>
      </c>
      <c r="L989" s="141"/>
      <c r="M989" s="145"/>
      <c r="T989" s="146"/>
      <c r="AT989" s="142" t="s">
        <v>138</v>
      </c>
      <c r="AU989" s="142" t="s">
        <v>84</v>
      </c>
      <c r="AV989" s="13" t="s">
        <v>84</v>
      </c>
      <c r="AW989" s="13" t="s">
        <v>36</v>
      </c>
      <c r="AX989" s="13" t="s">
        <v>77</v>
      </c>
      <c r="AY989" s="142" t="s">
        <v>126</v>
      </c>
    </row>
    <row r="990" spans="2:65" s="13" customFormat="1" hidden="1" outlineLevel="1">
      <c r="B990" s="141"/>
      <c r="D990" s="136" t="s">
        <v>138</v>
      </c>
      <c r="E990" s="142" t="s">
        <v>3</v>
      </c>
      <c r="F990" s="143" t="s">
        <v>167</v>
      </c>
      <c r="H990" s="144">
        <v>12.44</v>
      </c>
      <c r="L990" s="141"/>
      <c r="M990" s="145"/>
      <c r="T990" s="146"/>
      <c r="AT990" s="142" t="s">
        <v>138</v>
      </c>
      <c r="AU990" s="142" t="s">
        <v>84</v>
      </c>
      <c r="AV990" s="13" t="s">
        <v>84</v>
      </c>
      <c r="AW990" s="13" t="s">
        <v>36</v>
      </c>
      <c r="AX990" s="13" t="s">
        <v>77</v>
      </c>
      <c r="AY990" s="142" t="s">
        <v>126</v>
      </c>
    </row>
    <row r="991" spans="2:65" s="13" customFormat="1" hidden="1" outlineLevel="1">
      <c r="B991" s="141"/>
      <c r="D991" s="136" t="s">
        <v>138</v>
      </c>
      <c r="E991" s="142" t="s">
        <v>3</v>
      </c>
      <c r="F991" s="143" t="s">
        <v>168</v>
      </c>
      <c r="H991" s="144">
        <v>8.16</v>
      </c>
      <c r="L991" s="141"/>
      <c r="M991" s="145"/>
      <c r="T991" s="146"/>
      <c r="AT991" s="142" t="s">
        <v>138</v>
      </c>
      <c r="AU991" s="142" t="s">
        <v>84</v>
      </c>
      <c r="AV991" s="13" t="s">
        <v>84</v>
      </c>
      <c r="AW991" s="13" t="s">
        <v>36</v>
      </c>
      <c r="AX991" s="13" t="s">
        <v>77</v>
      </c>
      <c r="AY991" s="142" t="s">
        <v>126</v>
      </c>
    </row>
    <row r="992" spans="2:65" s="13" customFormat="1" ht="22.5" hidden="1" outlineLevel="1">
      <c r="B992" s="141"/>
      <c r="D992" s="136" t="s">
        <v>138</v>
      </c>
      <c r="E992" s="142" t="s">
        <v>3</v>
      </c>
      <c r="F992" s="143" t="s">
        <v>169</v>
      </c>
      <c r="H992" s="144">
        <v>17.760000000000002</v>
      </c>
      <c r="L992" s="141"/>
      <c r="M992" s="145"/>
      <c r="T992" s="146"/>
      <c r="AT992" s="142" t="s">
        <v>138</v>
      </c>
      <c r="AU992" s="142" t="s">
        <v>84</v>
      </c>
      <c r="AV992" s="13" t="s">
        <v>84</v>
      </c>
      <c r="AW992" s="13" t="s">
        <v>36</v>
      </c>
      <c r="AX992" s="13" t="s">
        <v>77</v>
      </c>
      <c r="AY992" s="142" t="s">
        <v>126</v>
      </c>
    </row>
    <row r="993" spans="2:51" s="13" customFormat="1" hidden="1" outlineLevel="1">
      <c r="B993" s="141"/>
      <c r="D993" s="136" t="s">
        <v>138</v>
      </c>
      <c r="E993" s="142" t="s">
        <v>3</v>
      </c>
      <c r="F993" s="143" t="s">
        <v>170</v>
      </c>
      <c r="H993" s="144">
        <v>4.6500000000000004</v>
      </c>
      <c r="L993" s="141"/>
      <c r="M993" s="145"/>
      <c r="T993" s="146"/>
      <c r="AT993" s="142" t="s">
        <v>138</v>
      </c>
      <c r="AU993" s="142" t="s">
        <v>84</v>
      </c>
      <c r="AV993" s="13" t="s">
        <v>84</v>
      </c>
      <c r="AW993" s="13" t="s">
        <v>36</v>
      </c>
      <c r="AX993" s="13" t="s">
        <v>77</v>
      </c>
      <c r="AY993" s="142" t="s">
        <v>126</v>
      </c>
    </row>
    <row r="994" spans="2:51" s="13" customFormat="1" hidden="1" outlineLevel="1">
      <c r="B994" s="141"/>
      <c r="D994" s="136" t="s">
        <v>138</v>
      </c>
      <c r="E994" s="142" t="s">
        <v>3</v>
      </c>
      <c r="F994" s="143" t="s">
        <v>171</v>
      </c>
      <c r="H994" s="144">
        <v>4</v>
      </c>
      <c r="L994" s="141"/>
      <c r="M994" s="145"/>
      <c r="T994" s="146"/>
      <c r="AT994" s="142" t="s">
        <v>138</v>
      </c>
      <c r="AU994" s="142" t="s">
        <v>84</v>
      </c>
      <c r="AV994" s="13" t="s">
        <v>84</v>
      </c>
      <c r="AW994" s="13" t="s">
        <v>36</v>
      </c>
      <c r="AX994" s="13" t="s">
        <v>77</v>
      </c>
      <c r="AY994" s="142" t="s">
        <v>126</v>
      </c>
    </row>
    <row r="995" spans="2:51" s="15" customFormat="1" hidden="1" outlineLevel="1">
      <c r="B995" s="153"/>
      <c r="D995" s="136" t="s">
        <v>138</v>
      </c>
      <c r="E995" s="154" t="s">
        <v>3</v>
      </c>
      <c r="F995" s="155" t="s">
        <v>172</v>
      </c>
      <c r="H995" s="156">
        <v>58.57</v>
      </c>
      <c r="L995" s="153"/>
      <c r="M995" s="157"/>
      <c r="T995" s="158"/>
      <c r="AT995" s="154" t="s">
        <v>138</v>
      </c>
      <c r="AU995" s="154" t="s">
        <v>84</v>
      </c>
      <c r="AV995" s="15" t="s">
        <v>127</v>
      </c>
      <c r="AW995" s="15" t="s">
        <v>36</v>
      </c>
      <c r="AX995" s="15" t="s">
        <v>77</v>
      </c>
      <c r="AY995" s="154" t="s">
        <v>126</v>
      </c>
    </row>
    <row r="996" spans="2:51" s="12" customFormat="1" hidden="1" outlineLevel="1">
      <c r="B996" s="135"/>
      <c r="D996" s="136" t="s">
        <v>138</v>
      </c>
      <c r="E996" s="137" t="s">
        <v>3</v>
      </c>
      <c r="F996" s="138" t="s">
        <v>154</v>
      </c>
      <c r="H996" s="137" t="s">
        <v>3</v>
      </c>
      <c r="L996" s="135"/>
      <c r="M996" s="139"/>
      <c r="T996" s="140"/>
      <c r="AT996" s="137" t="s">
        <v>138</v>
      </c>
      <c r="AU996" s="137" t="s">
        <v>84</v>
      </c>
      <c r="AV996" s="12" t="s">
        <v>82</v>
      </c>
      <c r="AW996" s="12" t="s">
        <v>36</v>
      </c>
      <c r="AX996" s="12" t="s">
        <v>77</v>
      </c>
      <c r="AY996" s="137" t="s">
        <v>126</v>
      </c>
    </row>
    <row r="997" spans="2:51" s="12" customFormat="1" hidden="1" outlineLevel="1">
      <c r="B997" s="135"/>
      <c r="D997" s="136" t="s">
        <v>138</v>
      </c>
      <c r="E997" s="137" t="s">
        <v>3</v>
      </c>
      <c r="F997" s="138" t="s">
        <v>173</v>
      </c>
      <c r="H997" s="137" t="s">
        <v>3</v>
      </c>
      <c r="L997" s="135"/>
      <c r="M997" s="139"/>
      <c r="T997" s="140"/>
      <c r="AT997" s="137" t="s">
        <v>138</v>
      </c>
      <c r="AU997" s="137" t="s">
        <v>84</v>
      </c>
      <c r="AV997" s="12" t="s">
        <v>82</v>
      </c>
      <c r="AW997" s="12" t="s">
        <v>36</v>
      </c>
      <c r="AX997" s="12" t="s">
        <v>77</v>
      </c>
      <c r="AY997" s="137" t="s">
        <v>126</v>
      </c>
    </row>
    <row r="998" spans="2:51" s="13" customFormat="1" ht="22.5" hidden="1" outlineLevel="1">
      <c r="B998" s="141"/>
      <c r="D998" s="136" t="s">
        <v>138</v>
      </c>
      <c r="E998" s="142" t="s">
        <v>3</v>
      </c>
      <c r="F998" s="143" t="s">
        <v>174</v>
      </c>
      <c r="H998" s="144">
        <v>19.48</v>
      </c>
      <c r="L998" s="141"/>
      <c r="M998" s="145"/>
      <c r="T998" s="146"/>
      <c r="AT998" s="142" t="s">
        <v>138</v>
      </c>
      <c r="AU998" s="142" t="s">
        <v>84</v>
      </c>
      <c r="AV998" s="13" t="s">
        <v>84</v>
      </c>
      <c r="AW998" s="13" t="s">
        <v>36</v>
      </c>
      <c r="AX998" s="13" t="s">
        <v>77</v>
      </c>
      <c r="AY998" s="142" t="s">
        <v>126</v>
      </c>
    </row>
    <row r="999" spans="2:51" s="13" customFormat="1" ht="22.5" hidden="1" outlineLevel="1">
      <c r="B999" s="141"/>
      <c r="D999" s="136" t="s">
        <v>138</v>
      </c>
      <c r="E999" s="142" t="s">
        <v>3</v>
      </c>
      <c r="F999" s="143" t="s">
        <v>175</v>
      </c>
      <c r="H999" s="144">
        <v>13.78</v>
      </c>
      <c r="L999" s="141"/>
      <c r="M999" s="145"/>
      <c r="T999" s="146"/>
      <c r="AT999" s="142" t="s">
        <v>138</v>
      </c>
      <c r="AU999" s="142" t="s">
        <v>84</v>
      </c>
      <c r="AV999" s="13" t="s">
        <v>84</v>
      </c>
      <c r="AW999" s="13" t="s">
        <v>36</v>
      </c>
      <c r="AX999" s="13" t="s">
        <v>77</v>
      </c>
      <c r="AY999" s="142" t="s">
        <v>126</v>
      </c>
    </row>
    <row r="1000" spans="2:51" s="13" customFormat="1" ht="22.5" hidden="1" outlineLevel="1">
      <c r="B1000" s="141"/>
      <c r="D1000" s="136" t="s">
        <v>138</v>
      </c>
      <c r="E1000" s="142" t="s">
        <v>3</v>
      </c>
      <c r="F1000" s="143" t="s">
        <v>176</v>
      </c>
      <c r="H1000" s="144">
        <v>15.88</v>
      </c>
      <c r="L1000" s="141"/>
      <c r="M1000" s="145"/>
      <c r="T1000" s="146"/>
      <c r="AT1000" s="142" t="s">
        <v>138</v>
      </c>
      <c r="AU1000" s="142" t="s">
        <v>84</v>
      </c>
      <c r="AV1000" s="13" t="s">
        <v>84</v>
      </c>
      <c r="AW1000" s="13" t="s">
        <v>36</v>
      </c>
      <c r="AX1000" s="13" t="s">
        <v>77</v>
      </c>
      <c r="AY1000" s="142" t="s">
        <v>126</v>
      </c>
    </row>
    <row r="1001" spans="2:51" s="13" customFormat="1" hidden="1" outlineLevel="1">
      <c r="B1001" s="141"/>
      <c r="D1001" s="136" t="s">
        <v>138</v>
      </c>
      <c r="E1001" s="142" t="s">
        <v>3</v>
      </c>
      <c r="F1001" s="143" t="s">
        <v>177</v>
      </c>
      <c r="H1001" s="144">
        <v>4</v>
      </c>
      <c r="L1001" s="141"/>
      <c r="M1001" s="145"/>
      <c r="T1001" s="146"/>
      <c r="AT1001" s="142" t="s">
        <v>138</v>
      </c>
      <c r="AU1001" s="142" t="s">
        <v>84</v>
      </c>
      <c r="AV1001" s="13" t="s">
        <v>84</v>
      </c>
      <c r="AW1001" s="13" t="s">
        <v>36</v>
      </c>
      <c r="AX1001" s="13" t="s">
        <v>77</v>
      </c>
      <c r="AY1001" s="142" t="s">
        <v>126</v>
      </c>
    </row>
    <row r="1002" spans="2:51" s="13" customFormat="1" hidden="1" outlineLevel="1">
      <c r="B1002" s="141"/>
      <c r="D1002" s="136" t="s">
        <v>138</v>
      </c>
      <c r="E1002" s="142" t="s">
        <v>3</v>
      </c>
      <c r="F1002" s="143" t="s">
        <v>670</v>
      </c>
      <c r="H1002" s="144">
        <v>2.25</v>
      </c>
      <c r="L1002" s="141"/>
      <c r="M1002" s="145"/>
      <c r="T1002" s="146"/>
      <c r="AT1002" s="142" t="s">
        <v>138</v>
      </c>
      <c r="AU1002" s="142" t="s">
        <v>84</v>
      </c>
      <c r="AV1002" s="13" t="s">
        <v>84</v>
      </c>
      <c r="AW1002" s="13" t="s">
        <v>36</v>
      </c>
      <c r="AX1002" s="13" t="s">
        <v>77</v>
      </c>
      <c r="AY1002" s="142" t="s">
        <v>126</v>
      </c>
    </row>
    <row r="1003" spans="2:51" s="15" customFormat="1" hidden="1" outlineLevel="1">
      <c r="B1003" s="153"/>
      <c r="D1003" s="136" t="s">
        <v>138</v>
      </c>
      <c r="E1003" s="154" t="s">
        <v>3</v>
      </c>
      <c r="F1003" s="155" t="s">
        <v>172</v>
      </c>
      <c r="H1003" s="156">
        <v>55.39</v>
      </c>
      <c r="L1003" s="153"/>
      <c r="M1003" s="157"/>
      <c r="T1003" s="158"/>
      <c r="AT1003" s="154" t="s">
        <v>138</v>
      </c>
      <c r="AU1003" s="154" t="s">
        <v>84</v>
      </c>
      <c r="AV1003" s="15" t="s">
        <v>127</v>
      </c>
      <c r="AW1003" s="15" t="s">
        <v>36</v>
      </c>
      <c r="AX1003" s="15" t="s">
        <v>77</v>
      </c>
      <c r="AY1003" s="154" t="s">
        <v>126</v>
      </c>
    </row>
    <row r="1004" spans="2:51" s="12" customFormat="1" hidden="1" outlineLevel="1">
      <c r="B1004" s="135"/>
      <c r="D1004" s="136" t="s">
        <v>138</v>
      </c>
      <c r="E1004" s="137" t="s">
        <v>3</v>
      </c>
      <c r="F1004" s="138" t="s">
        <v>141</v>
      </c>
      <c r="H1004" s="137" t="s">
        <v>3</v>
      </c>
      <c r="L1004" s="135"/>
      <c r="M1004" s="139"/>
      <c r="T1004" s="140"/>
      <c r="AT1004" s="137" t="s">
        <v>138</v>
      </c>
      <c r="AU1004" s="137" t="s">
        <v>84</v>
      </c>
      <c r="AV1004" s="12" t="s">
        <v>82</v>
      </c>
      <c r="AW1004" s="12" t="s">
        <v>36</v>
      </c>
      <c r="AX1004" s="12" t="s">
        <v>77</v>
      </c>
      <c r="AY1004" s="137" t="s">
        <v>126</v>
      </c>
    </row>
    <row r="1005" spans="2:51" s="12" customFormat="1" hidden="1" outlineLevel="1">
      <c r="B1005" s="135"/>
      <c r="D1005" s="136" t="s">
        <v>138</v>
      </c>
      <c r="E1005" s="137" t="s">
        <v>3</v>
      </c>
      <c r="F1005" s="138" t="s">
        <v>178</v>
      </c>
      <c r="H1005" s="137" t="s">
        <v>3</v>
      </c>
      <c r="L1005" s="135"/>
      <c r="M1005" s="139"/>
      <c r="T1005" s="140"/>
      <c r="AT1005" s="137" t="s">
        <v>138</v>
      </c>
      <c r="AU1005" s="137" t="s">
        <v>84</v>
      </c>
      <c r="AV1005" s="12" t="s">
        <v>82</v>
      </c>
      <c r="AW1005" s="12" t="s">
        <v>36</v>
      </c>
      <c r="AX1005" s="12" t="s">
        <v>77</v>
      </c>
      <c r="AY1005" s="137" t="s">
        <v>126</v>
      </c>
    </row>
    <row r="1006" spans="2:51" s="13" customFormat="1" ht="22.5" hidden="1" outlineLevel="1">
      <c r="B1006" s="141"/>
      <c r="D1006" s="136" t="s">
        <v>138</v>
      </c>
      <c r="E1006" s="142" t="s">
        <v>3</v>
      </c>
      <c r="F1006" s="143" t="s">
        <v>174</v>
      </c>
      <c r="H1006" s="144">
        <v>19.48</v>
      </c>
      <c r="L1006" s="141"/>
      <c r="M1006" s="145"/>
      <c r="T1006" s="146"/>
      <c r="AT1006" s="142" t="s">
        <v>138</v>
      </c>
      <c r="AU1006" s="142" t="s">
        <v>84</v>
      </c>
      <c r="AV1006" s="13" t="s">
        <v>84</v>
      </c>
      <c r="AW1006" s="13" t="s">
        <v>36</v>
      </c>
      <c r="AX1006" s="13" t="s">
        <v>77</v>
      </c>
      <c r="AY1006" s="142" t="s">
        <v>126</v>
      </c>
    </row>
    <row r="1007" spans="2:51" s="13" customFormat="1" ht="22.5" hidden="1" outlineLevel="1">
      <c r="B1007" s="141"/>
      <c r="D1007" s="136" t="s">
        <v>138</v>
      </c>
      <c r="E1007" s="142" t="s">
        <v>3</v>
      </c>
      <c r="F1007" s="143" t="s">
        <v>179</v>
      </c>
      <c r="H1007" s="144">
        <v>13.72</v>
      </c>
      <c r="L1007" s="141"/>
      <c r="M1007" s="145"/>
      <c r="T1007" s="146"/>
      <c r="AT1007" s="142" t="s">
        <v>138</v>
      </c>
      <c r="AU1007" s="142" t="s">
        <v>84</v>
      </c>
      <c r="AV1007" s="13" t="s">
        <v>84</v>
      </c>
      <c r="AW1007" s="13" t="s">
        <v>36</v>
      </c>
      <c r="AX1007" s="13" t="s">
        <v>77</v>
      </c>
      <c r="AY1007" s="142" t="s">
        <v>126</v>
      </c>
    </row>
    <row r="1008" spans="2:51" s="13" customFormat="1" ht="22.5" hidden="1" outlineLevel="1">
      <c r="B1008" s="141"/>
      <c r="D1008" s="136" t="s">
        <v>138</v>
      </c>
      <c r="E1008" s="142" t="s">
        <v>3</v>
      </c>
      <c r="F1008" s="143" t="s">
        <v>180</v>
      </c>
      <c r="H1008" s="144">
        <v>15.96</v>
      </c>
      <c r="L1008" s="141"/>
      <c r="M1008" s="145"/>
      <c r="T1008" s="146"/>
      <c r="AT1008" s="142" t="s">
        <v>138</v>
      </c>
      <c r="AU1008" s="142" t="s">
        <v>84</v>
      </c>
      <c r="AV1008" s="13" t="s">
        <v>84</v>
      </c>
      <c r="AW1008" s="13" t="s">
        <v>36</v>
      </c>
      <c r="AX1008" s="13" t="s">
        <v>77</v>
      </c>
      <c r="AY1008" s="142" t="s">
        <v>126</v>
      </c>
    </row>
    <row r="1009" spans="2:65" s="13" customFormat="1" hidden="1" outlineLevel="1">
      <c r="B1009" s="141"/>
      <c r="D1009" s="136" t="s">
        <v>138</v>
      </c>
      <c r="E1009" s="142" t="s">
        <v>3</v>
      </c>
      <c r="F1009" s="143" t="s">
        <v>181</v>
      </c>
      <c r="H1009" s="144">
        <v>8</v>
      </c>
      <c r="L1009" s="141"/>
      <c r="M1009" s="145"/>
      <c r="T1009" s="146"/>
      <c r="AT1009" s="142" t="s">
        <v>138</v>
      </c>
      <c r="AU1009" s="142" t="s">
        <v>84</v>
      </c>
      <c r="AV1009" s="13" t="s">
        <v>84</v>
      </c>
      <c r="AW1009" s="13" t="s">
        <v>36</v>
      </c>
      <c r="AX1009" s="13" t="s">
        <v>77</v>
      </c>
      <c r="AY1009" s="142" t="s">
        <v>126</v>
      </c>
    </row>
    <row r="1010" spans="2:65" s="15" customFormat="1" hidden="1" outlineLevel="1">
      <c r="B1010" s="153"/>
      <c r="D1010" s="136" t="s">
        <v>138</v>
      </c>
      <c r="E1010" s="154" t="s">
        <v>3</v>
      </c>
      <c r="F1010" s="155" t="s">
        <v>172</v>
      </c>
      <c r="H1010" s="156">
        <v>57.16</v>
      </c>
      <c r="L1010" s="153"/>
      <c r="M1010" s="157"/>
      <c r="T1010" s="158"/>
      <c r="AT1010" s="154" t="s">
        <v>138</v>
      </c>
      <c r="AU1010" s="154" t="s">
        <v>84</v>
      </c>
      <c r="AV1010" s="15" t="s">
        <v>127</v>
      </c>
      <c r="AW1010" s="15" t="s">
        <v>36</v>
      </c>
      <c r="AX1010" s="15" t="s">
        <v>77</v>
      </c>
      <c r="AY1010" s="154" t="s">
        <v>126</v>
      </c>
    </row>
    <row r="1011" spans="2:65" s="12" customFormat="1" hidden="1" outlineLevel="1">
      <c r="B1011" s="135"/>
      <c r="D1011" s="136" t="s">
        <v>138</v>
      </c>
      <c r="E1011" s="137" t="s">
        <v>3</v>
      </c>
      <c r="F1011" s="138" t="s">
        <v>142</v>
      </c>
      <c r="H1011" s="137" t="s">
        <v>3</v>
      </c>
      <c r="L1011" s="135"/>
      <c r="M1011" s="139"/>
      <c r="T1011" s="140"/>
      <c r="AT1011" s="137" t="s">
        <v>138</v>
      </c>
      <c r="AU1011" s="137" t="s">
        <v>84</v>
      </c>
      <c r="AV1011" s="12" t="s">
        <v>82</v>
      </c>
      <c r="AW1011" s="12" t="s">
        <v>36</v>
      </c>
      <c r="AX1011" s="12" t="s">
        <v>77</v>
      </c>
      <c r="AY1011" s="137" t="s">
        <v>126</v>
      </c>
    </row>
    <row r="1012" spans="2:65" s="13" customFormat="1" hidden="1" outlineLevel="1">
      <c r="B1012" s="141"/>
      <c r="D1012" s="136" t="s">
        <v>138</v>
      </c>
      <c r="E1012" s="142" t="s">
        <v>3</v>
      </c>
      <c r="F1012" s="143" t="s">
        <v>182</v>
      </c>
      <c r="H1012" s="144">
        <v>6.5</v>
      </c>
      <c r="L1012" s="141"/>
      <c r="M1012" s="145"/>
      <c r="T1012" s="146"/>
      <c r="AT1012" s="142" t="s">
        <v>138</v>
      </c>
      <c r="AU1012" s="142" t="s">
        <v>84</v>
      </c>
      <c r="AV1012" s="13" t="s">
        <v>84</v>
      </c>
      <c r="AW1012" s="13" t="s">
        <v>36</v>
      </c>
      <c r="AX1012" s="13" t="s">
        <v>77</v>
      </c>
      <c r="AY1012" s="142" t="s">
        <v>126</v>
      </c>
    </row>
    <row r="1013" spans="2:65" s="15" customFormat="1" hidden="1" outlineLevel="1">
      <c r="B1013" s="153"/>
      <c r="D1013" s="136" t="s">
        <v>138</v>
      </c>
      <c r="E1013" s="154" t="s">
        <v>3</v>
      </c>
      <c r="F1013" s="155" t="s">
        <v>172</v>
      </c>
      <c r="H1013" s="156">
        <v>6.5</v>
      </c>
      <c r="L1013" s="153"/>
      <c r="M1013" s="157"/>
      <c r="T1013" s="158"/>
      <c r="AT1013" s="154" t="s">
        <v>138</v>
      </c>
      <c r="AU1013" s="154" t="s">
        <v>84</v>
      </c>
      <c r="AV1013" s="15" t="s">
        <v>127</v>
      </c>
      <c r="AW1013" s="15" t="s">
        <v>36</v>
      </c>
      <c r="AX1013" s="15" t="s">
        <v>77</v>
      </c>
      <c r="AY1013" s="154" t="s">
        <v>126</v>
      </c>
    </row>
    <row r="1014" spans="2:65" s="12" customFormat="1" hidden="1" outlineLevel="1">
      <c r="B1014" s="135"/>
      <c r="D1014" s="136" t="s">
        <v>138</v>
      </c>
      <c r="E1014" s="137" t="s">
        <v>3</v>
      </c>
      <c r="F1014" s="138" t="s">
        <v>158</v>
      </c>
      <c r="H1014" s="137" t="s">
        <v>3</v>
      </c>
      <c r="L1014" s="135"/>
      <c r="M1014" s="139"/>
      <c r="T1014" s="140"/>
      <c r="AT1014" s="137" t="s">
        <v>138</v>
      </c>
      <c r="AU1014" s="137" t="s">
        <v>84</v>
      </c>
      <c r="AV1014" s="12" t="s">
        <v>82</v>
      </c>
      <c r="AW1014" s="12" t="s">
        <v>36</v>
      </c>
      <c r="AX1014" s="12" t="s">
        <v>77</v>
      </c>
      <c r="AY1014" s="137" t="s">
        <v>126</v>
      </c>
    </row>
    <row r="1015" spans="2:65" s="12" customFormat="1" hidden="1" outlineLevel="1">
      <c r="B1015" s="135"/>
      <c r="D1015" s="136" t="s">
        <v>138</v>
      </c>
      <c r="E1015" s="137" t="s">
        <v>3</v>
      </c>
      <c r="F1015" s="138" t="s">
        <v>183</v>
      </c>
      <c r="H1015" s="137" t="s">
        <v>3</v>
      </c>
      <c r="L1015" s="135"/>
      <c r="M1015" s="139"/>
      <c r="T1015" s="140"/>
      <c r="AT1015" s="137" t="s">
        <v>138</v>
      </c>
      <c r="AU1015" s="137" t="s">
        <v>84</v>
      </c>
      <c r="AV1015" s="12" t="s">
        <v>82</v>
      </c>
      <c r="AW1015" s="12" t="s">
        <v>36</v>
      </c>
      <c r="AX1015" s="12" t="s">
        <v>77</v>
      </c>
      <c r="AY1015" s="137" t="s">
        <v>126</v>
      </c>
    </row>
    <row r="1016" spans="2:65" s="13" customFormat="1" hidden="1" outlineLevel="1">
      <c r="B1016" s="141"/>
      <c r="D1016" s="136" t="s">
        <v>138</v>
      </c>
      <c r="E1016" s="142" t="s">
        <v>3</v>
      </c>
      <c r="F1016" s="143" t="s">
        <v>184</v>
      </c>
      <c r="H1016" s="144">
        <v>14.72</v>
      </c>
      <c r="L1016" s="141"/>
      <c r="M1016" s="145"/>
      <c r="T1016" s="146"/>
      <c r="AT1016" s="142" t="s">
        <v>138</v>
      </c>
      <c r="AU1016" s="142" t="s">
        <v>84</v>
      </c>
      <c r="AV1016" s="13" t="s">
        <v>84</v>
      </c>
      <c r="AW1016" s="13" t="s">
        <v>36</v>
      </c>
      <c r="AX1016" s="13" t="s">
        <v>77</v>
      </c>
      <c r="AY1016" s="142" t="s">
        <v>126</v>
      </c>
    </row>
    <row r="1017" spans="2:65" s="13" customFormat="1" hidden="1" outlineLevel="1">
      <c r="B1017" s="141"/>
      <c r="D1017" s="136" t="s">
        <v>138</v>
      </c>
      <c r="E1017" s="142" t="s">
        <v>3</v>
      </c>
      <c r="F1017" s="143" t="s">
        <v>185</v>
      </c>
      <c r="H1017" s="144">
        <v>6.8</v>
      </c>
      <c r="L1017" s="141"/>
      <c r="M1017" s="145"/>
      <c r="T1017" s="146"/>
      <c r="AT1017" s="142" t="s">
        <v>138</v>
      </c>
      <c r="AU1017" s="142" t="s">
        <v>84</v>
      </c>
      <c r="AV1017" s="13" t="s">
        <v>84</v>
      </c>
      <c r="AW1017" s="13" t="s">
        <v>36</v>
      </c>
      <c r="AX1017" s="13" t="s">
        <v>77</v>
      </c>
      <c r="AY1017" s="142" t="s">
        <v>126</v>
      </c>
    </row>
    <row r="1018" spans="2:65" s="13" customFormat="1" ht="22.5" hidden="1" outlineLevel="1">
      <c r="B1018" s="141"/>
      <c r="D1018" s="136" t="s">
        <v>138</v>
      </c>
      <c r="E1018" s="142" t="s">
        <v>3</v>
      </c>
      <c r="F1018" s="143" t="s">
        <v>186</v>
      </c>
      <c r="H1018" s="144">
        <v>16.940000000000001</v>
      </c>
      <c r="L1018" s="141"/>
      <c r="M1018" s="145"/>
      <c r="T1018" s="146"/>
      <c r="AT1018" s="142" t="s">
        <v>138</v>
      </c>
      <c r="AU1018" s="142" t="s">
        <v>84</v>
      </c>
      <c r="AV1018" s="13" t="s">
        <v>84</v>
      </c>
      <c r="AW1018" s="13" t="s">
        <v>36</v>
      </c>
      <c r="AX1018" s="13" t="s">
        <v>77</v>
      </c>
      <c r="AY1018" s="142" t="s">
        <v>126</v>
      </c>
    </row>
    <row r="1019" spans="2:65" s="13" customFormat="1" hidden="1" outlineLevel="1">
      <c r="B1019" s="141"/>
      <c r="D1019" s="136" t="s">
        <v>138</v>
      </c>
      <c r="E1019" s="142" t="s">
        <v>3</v>
      </c>
      <c r="F1019" s="143" t="s">
        <v>187</v>
      </c>
      <c r="H1019" s="144">
        <v>10</v>
      </c>
      <c r="L1019" s="141"/>
      <c r="M1019" s="145"/>
      <c r="T1019" s="146"/>
      <c r="AT1019" s="142" t="s">
        <v>138</v>
      </c>
      <c r="AU1019" s="142" t="s">
        <v>84</v>
      </c>
      <c r="AV1019" s="13" t="s">
        <v>84</v>
      </c>
      <c r="AW1019" s="13" t="s">
        <v>36</v>
      </c>
      <c r="AX1019" s="13" t="s">
        <v>77</v>
      </c>
      <c r="AY1019" s="142" t="s">
        <v>126</v>
      </c>
    </row>
    <row r="1020" spans="2:65" s="15" customFormat="1" hidden="1" outlineLevel="1">
      <c r="B1020" s="153"/>
      <c r="D1020" s="136" t="s">
        <v>138</v>
      </c>
      <c r="E1020" s="154" t="s">
        <v>3</v>
      </c>
      <c r="F1020" s="155" t="s">
        <v>172</v>
      </c>
      <c r="H1020" s="156">
        <v>48.46</v>
      </c>
      <c r="L1020" s="153"/>
      <c r="M1020" s="157"/>
      <c r="T1020" s="158"/>
      <c r="AT1020" s="154" t="s">
        <v>138</v>
      </c>
      <c r="AU1020" s="154" t="s">
        <v>84</v>
      </c>
      <c r="AV1020" s="15" t="s">
        <v>127</v>
      </c>
      <c r="AW1020" s="15" t="s">
        <v>36</v>
      </c>
      <c r="AX1020" s="15" t="s">
        <v>77</v>
      </c>
      <c r="AY1020" s="154" t="s">
        <v>126</v>
      </c>
    </row>
    <row r="1021" spans="2:65" s="14" customFormat="1" hidden="1" outlineLevel="1">
      <c r="B1021" s="147"/>
      <c r="D1021" s="136" t="s">
        <v>138</v>
      </c>
      <c r="E1021" s="148" t="s">
        <v>3</v>
      </c>
      <c r="F1021" s="149" t="s">
        <v>143</v>
      </c>
      <c r="H1021" s="150">
        <v>226.08</v>
      </c>
      <c r="L1021" s="147"/>
      <c r="M1021" s="151"/>
      <c r="T1021" s="152"/>
      <c r="AT1021" s="148" t="s">
        <v>138</v>
      </c>
      <c r="AU1021" s="148" t="s">
        <v>84</v>
      </c>
      <c r="AV1021" s="14" t="s">
        <v>134</v>
      </c>
      <c r="AW1021" s="14" t="s">
        <v>36</v>
      </c>
      <c r="AX1021" s="14" t="s">
        <v>82</v>
      </c>
      <c r="AY1021" s="148" t="s">
        <v>126</v>
      </c>
    </row>
    <row r="1022" spans="2:65" s="1" customFormat="1" ht="37.9" customHeight="1" collapsed="1">
      <c r="B1022" s="119"/>
      <c r="C1022" s="120" t="s">
        <v>681</v>
      </c>
      <c r="D1022" s="120" t="s">
        <v>129</v>
      </c>
      <c r="E1022" s="121" t="s">
        <v>682</v>
      </c>
      <c r="F1022" s="122" t="s">
        <v>683</v>
      </c>
      <c r="G1022" s="123" t="s">
        <v>148</v>
      </c>
      <c r="H1022" s="124">
        <f>2*226.08</f>
        <v>452.16</v>
      </c>
      <c r="I1022" s="125"/>
      <c r="J1022" s="125">
        <f>ROUND(I1022*H1022,2)</f>
        <v>0</v>
      </c>
      <c r="K1022" s="122" t="s">
        <v>133</v>
      </c>
      <c r="L1022" s="30"/>
      <c r="M1022" s="126" t="s">
        <v>3</v>
      </c>
      <c r="N1022" s="127" t="s">
        <v>48</v>
      </c>
      <c r="O1022" s="128">
        <v>0.64200000000000002</v>
      </c>
      <c r="P1022" s="128">
        <f>O1022*H1022</f>
        <v>290.28672</v>
      </c>
      <c r="Q1022" s="128">
        <v>6.0000000000000001E-3</v>
      </c>
      <c r="R1022" s="128">
        <f>Q1022*H1022</f>
        <v>2.7129600000000003</v>
      </c>
      <c r="S1022" s="128">
        <v>0</v>
      </c>
      <c r="T1022" s="129">
        <f>S1022*H1022</f>
        <v>0</v>
      </c>
      <c r="AR1022" s="130" t="s">
        <v>278</v>
      </c>
      <c r="AT1022" s="130" t="s">
        <v>129</v>
      </c>
      <c r="AU1022" s="130" t="s">
        <v>84</v>
      </c>
      <c r="AY1022" s="18" t="s">
        <v>126</v>
      </c>
      <c r="BE1022" s="131">
        <f>IF(N1022="základní",J1022,0)</f>
        <v>0</v>
      </c>
      <c r="BF1022" s="131">
        <f>IF(N1022="snížená",J1022,0)</f>
        <v>0</v>
      </c>
      <c r="BG1022" s="131">
        <f>IF(N1022="zákl. přenesená",J1022,0)</f>
        <v>0</v>
      </c>
      <c r="BH1022" s="131">
        <f>IF(N1022="sníž. přenesená",J1022,0)</f>
        <v>0</v>
      </c>
      <c r="BI1022" s="131">
        <f>IF(N1022="nulová",J1022,0)</f>
        <v>0</v>
      </c>
      <c r="BJ1022" s="18" t="s">
        <v>82</v>
      </c>
      <c r="BK1022" s="131">
        <f>ROUND(I1022*H1022,2)</f>
        <v>0</v>
      </c>
      <c r="BL1022" s="18" t="s">
        <v>278</v>
      </c>
      <c r="BM1022" s="130" t="s">
        <v>684</v>
      </c>
    </row>
    <row r="1023" spans="2:65" s="1" customFormat="1" hidden="1" outlineLevel="1">
      <c r="B1023" s="30"/>
      <c r="D1023" s="132" t="s">
        <v>136</v>
      </c>
      <c r="F1023" s="133" t="s">
        <v>685</v>
      </c>
      <c r="L1023" s="30"/>
      <c r="M1023" s="134"/>
      <c r="T1023" s="51"/>
      <c r="AT1023" s="18" t="s">
        <v>136</v>
      </c>
      <c r="AU1023" s="18" t="s">
        <v>84</v>
      </c>
    </row>
    <row r="1024" spans="2:65" s="12" customFormat="1" hidden="1" outlineLevel="1">
      <c r="B1024" s="135"/>
      <c r="D1024" s="136" t="s">
        <v>138</v>
      </c>
      <c r="E1024" s="137" t="s">
        <v>3</v>
      </c>
      <c r="F1024" s="138" t="s">
        <v>139</v>
      </c>
      <c r="H1024" s="137" t="s">
        <v>3</v>
      </c>
      <c r="L1024" s="135"/>
      <c r="M1024" s="139"/>
      <c r="T1024" s="140"/>
      <c r="AT1024" s="137" t="s">
        <v>138</v>
      </c>
      <c r="AU1024" s="137" t="s">
        <v>84</v>
      </c>
      <c r="AV1024" s="12" t="s">
        <v>82</v>
      </c>
      <c r="AW1024" s="12" t="s">
        <v>36</v>
      </c>
      <c r="AX1024" s="12" t="s">
        <v>77</v>
      </c>
      <c r="AY1024" s="137" t="s">
        <v>126</v>
      </c>
    </row>
    <row r="1025" spans="2:51" s="12" customFormat="1" hidden="1" outlineLevel="1">
      <c r="B1025" s="135"/>
      <c r="D1025" s="136" t="s">
        <v>138</v>
      </c>
      <c r="E1025" s="137" t="s">
        <v>3</v>
      </c>
      <c r="F1025" s="138" t="s">
        <v>140</v>
      </c>
      <c r="H1025" s="137" t="s">
        <v>3</v>
      </c>
      <c r="L1025" s="135"/>
      <c r="M1025" s="139"/>
      <c r="T1025" s="140"/>
      <c r="AT1025" s="137" t="s">
        <v>138</v>
      </c>
      <c r="AU1025" s="137" t="s">
        <v>84</v>
      </c>
      <c r="AV1025" s="12" t="s">
        <v>82</v>
      </c>
      <c r="AW1025" s="12" t="s">
        <v>36</v>
      </c>
      <c r="AX1025" s="12" t="s">
        <v>77</v>
      </c>
      <c r="AY1025" s="137" t="s">
        <v>126</v>
      </c>
    </row>
    <row r="1026" spans="2:51" s="12" customFormat="1" hidden="1" outlineLevel="1">
      <c r="B1026" s="135"/>
      <c r="D1026" s="136" t="s">
        <v>138</v>
      </c>
      <c r="E1026" s="137" t="s">
        <v>3</v>
      </c>
      <c r="F1026" s="138" t="s">
        <v>165</v>
      </c>
      <c r="H1026" s="137" t="s">
        <v>3</v>
      </c>
      <c r="L1026" s="135"/>
      <c r="M1026" s="139"/>
      <c r="T1026" s="140"/>
      <c r="AT1026" s="137" t="s">
        <v>138</v>
      </c>
      <c r="AU1026" s="137" t="s">
        <v>84</v>
      </c>
      <c r="AV1026" s="12" t="s">
        <v>82</v>
      </c>
      <c r="AW1026" s="12" t="s">
        <v>36</v>
      </c>
      <c r="AX1026" s="12" t="s">
        <v>77</v>
      </c>
      <c r="AY1026" s="137" t="s">
        <v>126</v>
      </c>
    </row>
    <row r="1027" spans="2:51" s="13" customFormat="1" hidden="1" outlineLevel="1">
      <c r="B1027" s="141"/>
      <c r="D1027" s="136" t="s">
        <v>138</v>
      </c>
      <c r="E1027" s="142" t="s">
        <v>3</v>
      </c>
      <c r="F1027" s="143" t="s">
        <v>166</v>
      </c>
      <c r="H1027" s="144">
        <v>11.56</v>
      </c>
      <c r="L1027" s="141"/>
      <c r="M1027" s="145"/>
      <c r="T1027" s="146"/>
      <c r="AT1027" s="142" t="s">
        <v>138</v>
      </c>
      <c r="AU1027" s="142" t="s">
        <v>84</v>
      </c>
      <c r="AV1027" s="13" t="s">
        <v>84</v>
      </c>
      <c r="AW1027" s="13" t="s">
        <v>36</v>
      </c>
      <c r="AX1027" s="13" t="s">
        <v>77</v>
      </c>
      <c r="AY1027" s="142" t="s">
        <v>126</v>
      </c>
    </row>
    <row r="1028" spans="2:51" s="13" customFormat="1" hidden="1" outlineLevel="1">
      <c r="B1028" s="141"/>
      <c r="D1028" s="136" t="s">
        <v>138</v>
      </c>
      <c r="E1028" s="142" t="s">
        <v>3</v>
      </c>
      <c r="F1028" s="143" t="s">
        <v>167</v>
      </c>
      <c r="H1028" s="144">
        <v>12.44</v>
      </c>
      <c r="L1028" s="141"/>
      <c r="M1028" s="145"/>
      <c r="T1028" s="146"/>
      <c r="AT1028" s="142" t="s">
        <v>138</v>
      </c>
      <c r="AU1028" s="142" t="s">
        <v>84</v>
      </c>
      <c r="AV1028" s="13" t="s">
        <v>84</v>
      </c>
      <c r="AW1028" s="13" t="s">
        <v>36</v>
      </c>
      <c r="AX1028" s="13" t="s">
        <v>77</v>
      </c>
      <c r="AY1028" s="142" t="s">
        <v>126</v>
      </c>
    </row>
    <row r="1029" spans="2:51" s="13" customFormat="1" hidden="1" outlineLevel="1">
      <c r="B1029" s="141"/>
      <c r="D1029" s="136" t="s">
        <v>138</v>
      </c>
      <c r="E1029" s="142" t="s">
        <v>3</v>
      </c>
      <c r="F1029" s="143" t="s">
        <v>168</v>
      </c>
      <c r="H1029" s="144">
        <v>8.16</v>
      </c>
      <c r="L1029" s="141"/>
      <c r="M1029" s="145"/>
      <c r="T1029" s="146"/>
      <c r="AT1029" s="142" t="s">
        <v>138</v>
      </c>
      <c r="AU1029" s="142" t="s">
        <v>84</v>
      </c>
      <c r="AV1029" s="13" t="s">
        <v>84</v>
      </c>
      <c r="AW1029" s="13" t="s">
        <v>36</v>
      </c>
      <c r="AX1029" s="13" t="s">
        <v>77</v>
      </c>
      <c r="AY1029" s="142" t="s">
        <v>126</v>
      </c>
    </row>
    <row r="1030" spans="2:51" s="13" customFormat="1" ht="22.5" hidden="1" outlineLevel="1">
      <c r="B1030" s="141"/>
      <c r="D1030" s="136" t="s">
        <v>138</v>
      </c>
      <c r="E1030" s="142" t="s">
        <v>3</v>
      </c>
      <c r="F1030" s="143" t="s">
        <v>169</v>
      </c>
      <c r="H1030" s="144">
        <v>17.760000000000002</v>
      </c>
      <c r="L1030" s="141"/>
      <c r="M1030" s="145"/>
      <c r="T1030" s="146"/>
      <c r="AT1030" s="142" t="s">
        <v>138</v>
      </c>
      <c r="AU1030" s="142" t="s">
        <v>84</v>
      </c>
      <c r="AV1030" s="13" t="s">
        <v>84</v>
      </c>
      <c r="AW1030" s="13" t="s">
        <v>36</v>
      </c>
      <c r="AX1030" s="13" t="s">
        <v>77</v>
      </c>
      <c r="AY1030" s="142" t="s">
        <v>126</v>
      </c>
    </row>
    <row r="1031" spans="2:51" s="13" customFormat="1" hidden="1" outlineLevel="1">
      <c r="B1031" s="141"/>
      <c r="D1031" s="136" t="s">
        <v>138</v>
      </c>
      <c r="E1031" s="142" t="s">
        <v>3</v>
      </c>
      <c r="F1031" s="143" t="s">
        <v>170</v>
      </c>
      <c r="H1031" s="144">
        <v>4.6500000000000004</v>
      </c>
      <c r="L1031" s="141"/>
      <c r="M1031" s="145"/>
      <c r="T1031" s="146"/>
      <c r="AT1031" s="142" t="s">
        <v>138</v>
      </c>
      <c r="AU1031" s="142" t="s">
        <v>84</v>
      </c>
      <c r="AV1031" s="13" t="s">
        <v>84</v>
      </c>
      <c r="AW1031" s="13" t="s">
        <v>36</v>
      </c>
      <c r="AX1031" s="13" t="s">
        <v>77</v>
      </c>
      <c r="AY1031" s="142" t="s">
        <v>126</v>
      </c>
    </row>
    <row r="1032" spans="2:51" s="13" customFormat="1" hidden="1" outlineLevel="1">
      <c r="B1032" s="141"/>
      <c r="D1032" s="136" t="s">
        <v>138</v>
      </c>
      <c r="E1032" s="142" t="s">
        <v>3</v>
      </c>
      <c r="F1032" s="143" t="s">
        <v>171</v>
      </c>
      <c r="H1032" s="144">
        <v>4</v>
      </c>
      <c r="L1032" s="141"/>
      <c r="M1032" s="145"/>
      <c r="T1032" s="146"/>
      <c r="AT1032" s="142" t="s">
        <v>138</v>
      </c>
      <c r="AU1032" s="142" t="s">
        <v>84</v>
      </c>
      <c r="AV1032" s="13" t="s">
        <v>84</v>
      </c>
      <c r="AW1032" s="13" t="s">
        <v>36</v>
      </c>
      <c r="AX1032" s="13" t="s">
        <v>77</v>
      </c>
      <c r="AY1032" s="142" t="s">
        <v>126</v>
      </c>
    </row>
    <row r="1033" spans="2:51" s="15" customFormat="1" hidden="1" outlineLevel="1">
      <c r="B1033" s="153"/>
      <c r="D1033" s="136" t="s">
        <v>138</v>
      </c>
      <c r="E1033" s="154" t="s">
        <v>3</v>
      </c>
      <c r="F1033" s="155" t="s">
        <v>172</v>
      </c>
      <c r="H1033" s="156">
        <v>58.57</v>
      </c>
      <c r="L1033" s="153"/>
      <c r="M1033" s="157"/>
      <c r="T1033" s="158"/>
      <c r="AT1033" s="154" t="s">
        <v>138</v>
      </c>
      <c r="AU1033" s="154" t="s">
        <v>84</v>
      </c>
      <c r="AV1033" s="15" t="s">
        <v>127</v>
      </c>
      <c r="AW1033" s="15" t="s">
        <v>36</v>
      </c>
      <c r="AX1033" s="15" t="s">
        <v>77</v>
      </c>
      <c r="AY1033" s="154" t="s">
        <v>126</v>
      </c>
    </row>
    <row r="1034" spans="2:51" s="12" customFormat="1" hidden="1" outlineLevel="1">
      <c r="B1034" s="135"/>
      <c r="D1034" s="136" t="s">
        <v>138</v>
      </c>
      <c r="E1034" s="137" t="s">
        <v>3</v>
      </c>
      <c r="F1034" s="138" t="s">
        <v>154</v>
      </c>
      <c r="H1034" s="137" t="s">
        <v>3</v>
      </c>
      <c r="L1034" s="135"/>
      <c r="M1034" s="139"/>
      <c r="T1034" s="140"/>
      <c r="AT1034" s="137" t="s">
        <v>138</v>
      </c>
      <c r="AU1034" s="137" t="s">
        <v>84</v>
      </c>
      <c r="AV1034" s="12" t="s">
        <v>82</v>
      </c>
      <c r="AW1034" s="12" t="s">
        <v>36</v>
      </c>
      <c r="AX1034" s="12" t="s">
        <v>77</v>
      </c>
      <c r="AY1034" s="137" t="s">
        <v>126</v>
      </c>
    </row>
    <row r="1035" spans="2:51" s="12" customFormat="1" hidden="1" outlineLevel="1">
      <c r="B1035" s="135"/>
      <c r="D1035" s="136" t="s">
        <v>138</v>
      </c>
      <c r="E1035" s="137" t="s">
        <v>3</v>
      </c>
      <c r="F1035" s="138" t="s">
        <v>173</v>
      </c>
      <c r="H1035" s="137" t="s">
        <v>3</v>
      </c>
      <c r="L1035" s="135"/>
      <c r="M1035" s="139"/>
      <c r="T1035" s="140"/>
      <c r="AT1035" s="137" t="s">
        <v>138</v>
      </c>
      <c r="AU1035" s="137" t="s">
        <v>84</v>
      </c>
      <c r="AV1035" s="12" t="s">
        <v>82</v>
      </c>
      <c r="AW1035" s="12" t="s">
        <v>36</v>
      </c>
      <c r="AX1035" s="12" t="s">
        <v>77</v>
      </c>
      <c r="AY1035" s="137" t="s">
        <v>126</v>
      </c>
    </row>
    <row r="1036" spans="2:51" s="13" customFormat="1" ht="22.5" hidden="1" outlineLevel="1">
      <c r="B1036" s="141"/>
      <c r="D1036" s="136" t="s">
        <v>138</v>
      </c>
      <c r="E1036" s="142" t="s">
        <v>3</v>
      </c>
      <c r="F1036" s="143" t="s">
        <v>174</v>
      </c>
      <c r="H1036" s="144">
        <v>19.48</v>
      </c>
      <c r="L1036" s="141"/>
      <c r="M1036" s="145"/>
      <c r="T1036" s="146"/>
      <c r="AT1036" s="142" t="s">
        <v>138</v>
      </c>
      <c r="AU1036" s="142" t="s">
        <v>84</v>
      </c>
      <c r="AV1036" s="13" t="s">
        <v>84</v>
      </c>
      <c r="AW1036" s="13" t="s">
        <v>36</v>
      </c>
      <c r="AX1036" s="13" t="s">
        <v>77</v>
      </c>
      <c r="AY1036" s="142" t="s">
        <v>126</v>
      </c>
    </row>
    <row r="1037" spans="2:51" s="13" customFormat="1" ht="22.5" hidden="1" outlineLevel="1">
      <c r="B1037" s="141"/>
      <c r="D1037" s="136" t="s">
        <v>138</v>
      </c>
      <c r="E1037" s="142" t="s">
        <v>3</v>
      </c>
      <c r="F1037" s="143" t="s">
        <v>175</v>
      </c>
      <c r="H1037" s="144">
        <v>13.78</v>
      </c>
      <c r="L1037" s="141"/>
      <c r="M1037" s="145"/>
      <c r="T1037" s="146"/>
      <c r="AT1037" s="142" t="s">
        <v>138</v>
      </c>
      <c r="AU1037" s="142" t="s">
        <v>84</v>
      </c>
      <c r="AV1037" s="13" t="s">
        <v>84</v>
      </c>
      <c r="AW1037" s="13" t="s">
        <v>36</v>
      </c>
      <c r="AX1037" s="13" t="s">
        <v>77</v>
      </c>
      <c r="AY1037" s="142" t="s">
        <v>126</v>
      </c>
    </row>
    <row r="1038" spans="2:51" s="13" customFormat="1" ht="22.5" hidden="1" outlineLevel="1">
      <c r="B1038" s="141"/>
      <c r="D1038" s="136" t="s">
        <v>138</v>
      </c>
      <c r="E1038" s="142" t="s">
        <v>3</v>
      </c>
      <c r="F1038" s="143" t="s">
        <v>176</v>
      </c>
      <c r="H1038" s="144">
        <v>15.88</v>
      </c>
      <c r="L1038" s="141"/>
      <c r="M1038" s="145"/>
      <c r="T1038" s="146"/>
      <c r="AT1038" s="142" t="s">
        <v>138</v>
      </c>
      <c r="AU1038" s="142" t="s">
        <v>84</v>
      </c>
      <c r="AV1038" s="13" t="s">
        <v>84</v>
      </c>
      <c r="AW1038" s="13" t="s">
        <v>36</v>
      </c>
      <c r="AX1038" s="13" t="s">
        <v>77</v>
      </c>
      <c r="AY1038" s="142" t="s">
        <v>126</v>
      </c>
    </row>
    <row r="1039" spans="2:51" s="13" customFormat="1" hidden="1" outlineLevel="1">
      <c r="B1039" s="141"/>
      <c r="D1039" s="136" t="s">
        <v>138</v>
      </c>
      <c r="E1039" s="142" t="s">
        <v>3</v>
      </c>
      <c r="F1039" s="143" t="s">
        <v>177</v>
      </c>
      <c r="H1039" s="144">
        <v>4</v>
      </c>
      <c r="L1039" s="141"/>
      <c r="M1039" s="145"/>
      <c r="T1039" s="146"/>
      <c r="AT1039" s="142" t="s">
        <v>138</v>
      </c>
      <c r="AU1039" s="142" t="s">
        <v>84</v>
      </c>
      <c r="AV1039" s="13" t="s">
        <v>84</v>
      </c>
      <c r="AW1039" s="13" t="s">
        <v>36</v>
      </c>
      <c r="AX1039" s="13" t="s">
        <v>77</v>
      </c>
      <c r="AY1039" s="142" t="s">
        <v>126</v>
      </c>
    </row>
    <row r="1040" spans="2:51" s="13" customFormat="1" hidden="1" outlineLevel="1">
      <c r="B1040" s="141"/>
      <c r="D1040" s="136" t="s">
        <v>138</v>
      </c>
      <c r="E1040" s="142" t="s">
        <v>3</v>
      </c>
      <c r="F1040" s="143" t="s">
        <v>670</v>
      </c>
      <c r="H1040" s="144">
        <v>2.25</v>
      </c>
      <c r="L1040" s="141"/>
      <c r="M1040" s="145"/>
      <c r="T1040" s="146"/>
      <c r="AT1040" s="142" t="s">
        <v>138</v>
      </c>
      <c r="AU1040" s="142" t="s">
        <v>84</v>
      </c>
      <c r="AV1040" s="13" t="s">
        <v>84</v>
      </c>
      <c r="AW1040" s="13" t="s">
        <v>36</v>
      </c>
      <c r="AX1040" s="13" t="s">
        <v>77</v>
      </c>
      <c r="AY1040" s="142" t="s">
        <v>126</v>
      </c>
    </row>
    <row r="1041" spans="2:51" s="15" customFormat="1" hidden="1" outlineLevel="1">
      <c r="B1041" s="153"/>
      <c r="D1041" s="136" t="s">
        <v>138</v>
      </c>
      <c r="E1041" s="154" t="s">
        <v>3</v>
      </c>
      <c r="F1041" s="155" t="s">
        <v>172</v>
      </c>
      <c r="H1041" s="156">
        <v>55.39</v>
      </c>
      <c r="L1041" s="153"/>
      <c r="M1041" s="157"/>
      <c r="T1041" s="158"/>
      <c r="AT1041" s="154" t="s">
        <v>138</v>
      </c>
      <c r="AU1041" s="154" t="s">
        <v>84</v>
      </c>
      <c r="AV1041" s="15" t="s">
        <v>127</v>
      </c>
      <c r="AW1041" s="15" t="s">
        <v>36</v>
      </c>
      <c r="AX1041" s="15" t="s">
        <v>77</v>
      </c>
      <c r="AY1041" s="154" t="s">
        <v>126</v>
      </c>
    </row>
    <row r="1042" spans="2:51" s="12" customFormat="1" hidden="1" outlineLevel="1">
      <c r="B1042" s="135"/>
      <c r="D1042" s="136" t="s">
        <v>138</v>
      </c>
      <c r="E1042" s="137" t="s">
        <v>3</v>
      </c>
      <c r="F1042" s="138" t="s">
        <v>141</v>
      </c>
      <c r="H1042" s="137" t="s">
        <v>3</v>
      </c>
      <c r="L1042" s="135"/>
      <c r="M1042" s="139"/>
      <c r="T1042" s="140"/>
      <c r="AT1042" s="137" t="s">
        <v>138</v>
      </c>
      <c r="AU1042" s="137" t="s">
        <v>84</v>
      </c>
      <c r="AV1042" s="12" t="s">
        <v>82</v>
      </c>
      <c r="AW1042" s="12" t="s">
        <v>36</v>
      </c>
      <c r="AX1042" s="12" t="s">
        <v>77</v>
      </c>
      <c r="AY1042" s="137" t="s">
        <v>126</v>
      </c>
    </row>
    <row r="1043" spans="2:51" s="12" customFormat="1" hidden="1" outlineLevel="1">
      <c r="B1043" s="135"/>
      <c r="D1043" s="136" t="s">
        <v>138</v>
      </c>
      <c r="E1043" s="137" t="s">
        <v>3</v>
      </c>
      <c r="F1043" s="138" t="s">
        <v>178</v>
      </c>
      <c r="H1043" s="137" t="s">
        <v>3</v>
      </c>
      <c r="L1043" s="135"/>
      <c r="M1043" s="139"/>
      <c r="T1043" s="140"/>
      <c r="AT1043" s="137" t="s">
        <v>138</v>
      </c>
      <c r="AU1043" s="137" t="s">
        <v>84</v>
      </c>
      <c r="AV1043" s="12" t="s">
        <v>82</v>
      </c>
      <c r="AW1043" s="12" t="s">
        <v>36</v>
      </c>
      <c r="AX1043" s="12" t="s">
        <v>77</v>
      </c>
      <c r="AY1043" s="137" t="s">
        <v>126</v>
      </c>
    </row>
    <row r="1044" spans="2:51" s="13" customFormat="1" ht="22.5" hidden="1" outlineLevel="1">
      <c r="B1044" s="141"/>
      <c r="D1044" s="136" t="s">
        <v>138</v>
      </c>
      <c r="E1044" s="142" t="s">
        <v>3</v>
      </c>
      <c r="F1044" s="143" t="s">
        <v>174</v>
      </c>
      <c r="H1044" s="144">
        <v>19.48</v>
      </c>
      <c r="L1044" s="141"/>
      <c r="M1044" s="145"/>
      <c r="T1044" s="146"/>
      <c r="AT1044" s="142" t="s">
        <v>138</v>
      </c>
      <c r="AU1044" s="142" t="s">
        <v>84</v>
      </c>
      <c r="AV1044" s="13" t="s">
        <v>84</v>
      </c>
      <c r="AW1044" s="13" t="s">
        <v>36</v>
      </c>
      <c r="AX1044" s="13" t="s">
        <v>77</v>
      </c>
      <c r="AY1044" s="142" t="s">
        <v>126</v>
      </c>
    </row>
    <row r="1045" spans="2:51" s="13" customFormat="1" ht="22.5" hidden="1" outlineLevel="1">
      <c r="B1045" s="141"/>
      <c r="D1045" s="136" t="s">
        <v>138</v>
      </c>
      <c r="E1045" s="142" t="s">
        <v>3</v>
      </c>
      <c r="F1045" s="143" t="s">
        <v>179</v>
      </c>
      <c r="H1045" s="144">
        <v>13.72</v>
      </c>
      <c r="L1045" s="141"/>
      <c r="M1045" s="145"/>
      <c r="T1045" s="146"/>
      <c r="AT1045" s="142" t="s">
        <v>138</v>
      </c>
      <c r="AU1045" s="142" t="s">
        <v>84</v>
      </c>
      <c r="AV1045" s="13" t="s">
        <v>84</v>
      </c>
      <c r="AW1045" s="13" t="s">
        <v>36</v>
      </c>
      <c r="AX1045" s="13" t="s">
        <v>77</v>
      </c>
      <c r="AY1045" s="142" t="s">
        <v>126</v>
      </c>
    </row>
    <row r="1046" spans="2:51" s="13" customFormat="1" ht="22.5" hidden="1" outlineLevel="1">
      <c r="B1046" s="141"/>
      <c r="D1046" s="136" t="s">
        <v>138</v>
      </c>
      <c r="E1046" s="142" t="s">
        <v>3</v>
      </c>
      <c r="F1046" s="143" t="s">
        <v>180</v>
      </c>
      <c r="H1046" s="144">
        <v>15.96</v>
      </c>
      <c r="L1046" s="141"/>
      <c r="M1046" s="145"/>
      <c r="T1046" s="146"/>
      <c r="AT1046" s="142" t="s">
        <v>138</v>
      </c>
      <c r="AU1046" s="142" t="s">
        <v>84</v>
      </c>
      <c r="AV1046" s="13" t="s">
        <v>84</v>
      </c>
      <c r="AW1046" s="13" t="s">
        <v>36</v>
      </c>
      <c r="AX1046" s="13" t="s">
        <v>77</v>
      </c>
      <c r="AY1046" s="142" t="s">
        <v>126</v>
      </c>
    </row>
    <row r="1047" spans="2:51" s="13" customFormat="1" hidden="1" outlineLevel="1">
      <c r="B1047" s="141"/>
      <c r="D1047" s="136" t="s">
        <v>138</v>
      </c>
      <c r="E1047" s="142" t="s">
        <v>3</v>
      </c>
      <c r="F1047" s="143" t="s">
        <v>181</v>
      </c>
      <c r="H1047" s="144">
        <v>8</v>
      </c>
      <c r="L1047" s="141"/>
      <c r="M1047" s="145"/>
      <c r="T1047" s="146"/>
      <c r="AT1047" s="142" t="s">
        <v>138</v>
      </c>
      <c r="AU1047" s="142" t="s">
        <v>84</v>
      </c>
      <c r="AV1047" s="13" t="s">
        <v>84</v>
      </c>
      <c r="AW1047" s="13" t="s">
        <v>36</v>
      </c>
      <c r="AX1047" s="13" t="s">
        <v>77</v>
      </c>
      <c r="AY1047" s="142" t="s">
        <v>126</v>
      </c>
    </row>
    <row r="1048" spans="2:51" s="15" customFormat="1" hidden="1" outlineLevel="1">
      <c r="B1048" s="153"/>
      <c r="D1048" s="136" t="s">
        <v>138</v>
      </c>
      <c r="E1048" s="154" t="s">
        <v>3</v>
      </c>
      <c r="F1048" s="155" t="s">
        <v>172</v>
      </c>
      <c r="H1048" s="156">
        <v>57.16</v>
      </c>
      <c r="L1048" s="153"/>
      <c r="M1048" s="157"/>
      <c r="T1048" s="158"/>
      <c r="AT1048" s="154" t="s">
        <v>138</v>
      </c>
      <c r="AU1048" s="154" t="s">
        <v>84</v>
      </c>
      <c r="AV1048" s="15" t="s">
        <v>127</v>
      </c>
      <c r="AW1048" s="15" t="s">
        <v>36</v>
      </c>
      <c r="AX1048" s="15" t="s">
        <v>77</v>
      </c>
      <c r="AY1048" s="154" t="s">
        <v>126</v>
      </c>
    </row>
    <row r="1049" spans="2:51" s="12" customFormat="1" hidden="1" outlineLevel="1">
      <c r="B1049" s="135"/>
      <c r="D1049" s="136" t="s">
        <v>138</v>
      </c>
      <c r="E1049" s="137" t="s">
        <v>3</v>
      </c>
      <c r="F1049" s="138" t="s">
        <v>142</v>
      </c>
      <c r="H1049" s="137" t="s">
        <v>3</v>
      </c>
      <c r="L1049" s="135"/>
      <c r="M1049" s="139"/>
      <c r="T1049" s="140"/>
      <c r="AT1049" s="137" t="s">
        <v>138</v>
      </c>
      <c r="AU1049" s="137" t="s">
        <v>84</v>
      </c>
      <c r="AV1049" s="12" t="s">
        <v>82</v>
      </c>
      <c r="AW1049" s="12" t="s">
        <v>36</v>
      </c>
      <c r="AX1049" s="12" t="s">
        <v>77</v>
      </c>
      <c r="AY1049" s="137" t="s">
        <v>126</v>
      </c>
    </row>
    <row r="1050" spans="2:51" s="13" customFormat="1" hidden="1" outlineLevel="1">
      <c r="B1050" s="141"/>
      <c r="D1050" s="136" t="s">
        <v>138</v>
      </c>
      <c r="E1050" s="142" t="s">
        <v>3</v>
      </c>
      <c r="F1050" s="143" t="s">
        <v>182</v>
      </c>
      <c r="H1050" s="144">
        <v>6.5</v>
      </c>
      <c r="L1050" s="141"/>
      <c r="M1050" s="145"/>
      <c r="T1050" s="146"/>
      <c r="AT1050" s="142" t="s">
        <v>138</v>
      </c>
      <c r="AU1050" s="142" t="s">
        <v>84</v>
      </c>
      <c r="AV1050" s="13" t="s">
        <v>84</v>
      </c>
      <c r="AW1050" s="13" t="s">
        <v>36</v>
      </c>
      <c r="AX1050" s="13" t="s">
        <v>77</v>
      </c>
      <c r="AY1050" s="142" t="s">
        <v>126</v>
      </c>
    </row>
    <row r="1051" spans="2:51" s="15" customFormat="1" hidden="1" outlineLevel="1">
      <c r="B1051" s="153"/>
      <c r="D1051" s="136" t="s">
        <v>138</v>
      </c>
      <c r="E1051" s="154" t="s">
        <v>3</v>
      </c>
      <c r="F1051" s="155" t="s">
        <v>172</v>
      </c>
      <c r="H1051" s="156">
        <v>6.5</v>
      </c>
      <c r="L1051" s="153"/>
      <c r="M1051" s="157"/>
      <c r="T1051" s="158"/>
      <c r="AT1051" s="154" t="s">
        <v>138</v>
      </c>
      <c r="AU1051" s="154" t="s">
        <v>84</v>
      </c>
      <c r="AV1051" s="15" t="s">
        <v>127</v>
      </c>
      <c r="AW1051" s="15" t="s">
        <v>36</v>
      </c>
      <c r="AX1051" s="15" t="s">
        <v>77</v>
      </c>
      <c r="AY1051" s="154" t="s">
        <v>126</v>
      </c>
    </row>
    <row r="1052" spans="2:51" s="12" customFormat="1" hidden="1" outlineLevel="1">
      <c r="B1052" s="135"/>
      <c r="D1052" s="136" t="s">
        <v>138</v>
      </c>
      <c r="E1052" s="137" t="s">
        <v>3</v>
      </c>
      <c r="F1052" s="138" t="s">
        <v>158</v>
      </c>
      <c r="H1052" s="137" t="s">
        <v>3</v>
      </c>
      <c r="L1052" s="135"/>
      <c r="M1052" s="139"/>
      <c r="T1052" s="140"/>
      <c r="AT1052" s="137" t="s">
        <v>138</v>
      </c>
      <c r="AU1052" s="137" t="s">
        <v>84</v>
      </c>
      <c r="AV1052" s="12" t="s">
        <v>82</v>
      </c>
      <c r="AW1052" s="12" t="s">
        <v>36</v>
      </c>
      <c r="AX1052" s="12" t="s">
        <v>77</v>
      </c>
      <c r="AY1052" s="137" t="s">
        <v>126</v>
      </c>
    </row>
    <row r="1053" spans="2:51" s="12" customFormat="1" hidden="1" outlineLevel="1">
      <c r="B1053" s="135"/>
      <c r="D1053" s="136" t="s">
        <v>138</v>
      </c>
      <c r="E1053" s="137" t="s">
        <v>3</v>
      </c>
      <c r="F1053" s="138" t="s">
        <v>183</v>
      </c>
      <c r="H1053" s="137" t="s">
        <v>3</v>
      </c>
      <c r="L1053" s="135"/>
      <c r="M1053" s="139"/>
      <c r="T1053" s="140"/>
      <c r="AT1053" s="137" t="s">
        <v>138</v>
      </c>
      <c r="AU1053" s="137" t="s">
        <v>84</v>
      </c>
      <c r="AV1053" s="12" t="s">
        <v>82</v>
      </c>
      <c r="AW1053" s="12" t="s">
        <v>36</v>
      </c>
      <c r="AX1053" s="12" t="s">
        <v>77</v>
      </c>
      <c r="AY1053" s="137" t="s">
        <v>126</v>
      </c>
    </row>
    <row r="1054" spans="2:51" s="13" customFormat="1" hidden="1" outlineLevel="1">
      <c r="B1054" s="141"/>
      <c r="D1054" s="136" t="s">
        <v>138</v>
      </c>
      <c r="E1054" s="142" t="s">
        <v>3</v>
      </c>
      <c r="F1054" s="143" t="s">
        <v>184</v>
      </c>
      <c r="H1054" s="144">
        <v>14.72</v>
      </c>
      <c r="L1054" s="141"/>
      <c r="M1054" s="145"/>
      <c r="T1054" s="146"/>
      <c r="AT1054" s="142" t="s">
        <v>138</v>
      </c>
      <c r="AU1054" s="142" t="s">
        <v>84</v>
      </c>
      <c r="AV1054" s="13" t="s">
        <v>84</v>
      </c>
      <c r="AW1054" s="13" t="s">
        <v>36</v>
      </c>
      <c r="AX1054" s="13" t="s">
        <v>77</v>
      </c>
      <c r="AY1054" s="142" t="s">
        <v>126</v>
      </c>
    </row>
    <row r="1055" spans="2:51" s="13" customFormat="1" hidden="1" outlineLevel="1">
      <c r="B1055" s="141"/>
      <c r="D1055" s="136" t="s">
        <v>138</v>
      </c>
      <c r="E1055" s="142" t="s">
        <v>3</v>
      </c>
      <c r="F1055" s="143" t="s">
        <v>185</v>
      </c>
      <c r="H1055" s="144">
        <v>6.8</v>
      </c>
      <c r="L1055" s="141"/>
      <c r="M1055" s="145"/>
      <c r="T1055" s="146"/>
      <c r="AT1055" s="142" t="s">
        <v>138</v>
      </c>
      <c r="AU1055" s="142" t="s">
        <v>84</v>
      </c>
      <c r="AV1055" s="13" t="s">
        <v>84</v>
      </c>
      <c r="AW1055" s="13" t="s">
        <v>36</v>
      </c>
      <c r="AX1055" s="13" t="s">
        <v>77</v>
      </c>
      <c r="AY1055" s="142" t="s">
        <v>126</v>
      </c>
    </row>
    <row r="1056" spans="2:51" s="13" customFormat="1" ht="22.5" hidden="1" outlineLevel="1">
      <c r="B1056" s="141"/>
      <c r="D1056" s="136" t="s">
        <v>138</v>
      </c>
      <c r="E1056" s="142" t="s">
        <v>3</v>
      </c>
      <c r="F1056" s="143" t="s">
        <v>186</v>
      </c>
      <c r="H1056" s="144">
        <v>16.940000000000001</v>
      </c>
      <c r="L1056" s="141"/>
      <c r="M1056" s="145"/>
      <c r="T1056" s="146"/>
      <c r="AT1056" s="142" t="s">
        <v>138</v>
      </c>
      <c r="AU1056" s="142" t="s">
        <v>84</v>
      </c>
      <c r="AV1056" s="13" t="s">
        <v>84</v>
      </c>
      <c r="AW1056" s="13" t="s">
        <v>36</v>
      </c>
      <c r="AX1056" s="13" t="s">
        <v>77</v>
      </c>
      <c r="AY1056" s="142" t="s">
        <v>126</v>
      </c>
    </row>
    <row r="1057" spans="2:65" s="13" customFormat="1" hidden="1" outlineLevel="1">
      <c r="B1057" s="141"/>
      <c r="D1057" s="136" t="s">
        <v>138</v>
      </c>
      <c r="E1057" s="142" t="s">
        <v>3</v>
      </c>
      <c r="F1057" s="143" t="s">
        <v>187</v>
      </c>
      <c r="H1057" s="144">
        <v>10</v>
      </c>
      <c r="L1057" s="141"/>
      <c r="M1057" s="145"/>
      <c r="T1057" s="146"/>
      <c r="AT1057" s="142" t="s">
        <v>138</v>
      </c>
      <c r="AU1057" s="142" t="s">
        <v>84</v>
      </c>
      <c r="AV1057" s="13" t="s">
        <v>84</v>
      </c>
      <c r="AW1057" s="13" t="s">
        <v>36</v>
      </c>
      <c r="AX1057" s="13" t="s">
        <v>77</v>
      </c>
      <c r="AY1057" s="142" t="s">
        <v>126</v>
      </c>
    </row>
    <row r="1058" spans="2:65" s="15" customFormat="1" hidden="1" outlineLevel="1">
      <c r="B1058" s="153"/>
      <c r="D1058" s="136" t="s">
        <v>138</v>
      </c>
      <c r="E1058" s="154" t="s">
        <v>3</v>
      </c>
      <c r="F1058" s="155" t="s">
        <v>172</v>
      </c>
      <c r="H1058" s="156">
        <v>48.46</v>
      </c>
      <c r="L1058" s="153"/>
      <c r="M1058" s="157"/>
      <c r="T1058" s="158"/>
      <c r="AT1058" s="154" t="s">
        <v>138</v>
      </c>
      <c r="AU1058" s="154" t="s">
        <v>84</v>
      </c>
      <c r="AV1058" s="15" t="s">
        <v>127</v>
      </c>
      <c r="AW1058" s="15" t="s">
        <v>36</v>
      </c>
      <c r="AX1058" s="15" t="s">
        <v>77</v>
      </c>
      <c r="AY1058" s="154" t="s">
        <v>126</v>
      </c>
    </row>
    <row r="1059" spans="2:65" s="14" customFormat="1" hidden="1" outlineLevel="1">
      <c r="B1059" s="147"/>
      <c r="D1059" s="136" t="s">
        <v>138</v>
      </c>
      <c r="E1059" s="148" t="s">
        <v>3</v>
      </c>
      <c r="F1059" s="149" t="s">
        <v>143</v>
      </c>
      <c r="H1059" s="150">
        <f>2*226.08</f>
        <v>452.16</v>
      </c>
      <c r="L1059" s="147"/>
      <c r="M1059" s="151"/>
      <c r="T1059" s="152"/>
      <c r="AT1059" s="148" t="s">
        <v>138</v>
      </c>
      <c r="AU1059" s="148" t="s">
        <v>84</v>
      </c>
      <c r="AV1059" s="14" t="s">
        <v>134</v>
      </c>
      <c r="AW1059" s="14" t="s">
        <v>36</v>
      </c>
      <c r="AX1059" s="14" t="s">
        <v>82</v>
      </c>
      <c r="AY1059" s="148" t="s">
        <v>126</v>
      </c>
    </row>
    <row r="1060" spans="2:65" s="1" customFormat="1" ht="35.25" customHeight="1" collapsed="1">
      <c r="B1060" s="119"/>
      <c r="C1060" s="159" t="s">
        <v>686</v>
      </c>
      <c r="D1060" s="159" t="s">
        <v>265</v>
      </c>
      <c r="E1060" s="160" t="s">
        <v>687</v>
      </c>
      <c r="F1060" s="161" t="s">
        <v>1017</v>
      </c>
      <c r="G1060" s="162" t="s">
        <v>148</v>
      </c>
      <c r="H1060" s="163">
        <f>H1061</f>
        <v>497.37600000000009</v>
      </c>
      <c r="I1060" s="164"/>
      <c r="J1060" s="164">
        <f>ROUND(I1060*H1060,2)</f>
        <v>0</v>
      </c>
      <c r="K1060" s="161" t="s">
        <v>133</v>
      </c>
      <c r="L1060" s="165"/>
      <c r="M1060" s="166" t="s">
        <v>3</v>
      </c>
      <c r="N1060" s="167" t="s">
        <v>48</v>
      </c>
      <c r="O1060" s="128">
        <v>0</v>
      </c>
      <c r="P1060" s="128">
        <f>O1060*H1060</f>
        <v>0</v>
      </c>
      <c r="Q1060" s="128">
        <v>1.18E-2</v>
      </c>
      <c r="R1060" s="128">
        <f>Q1060*H1060</f>
        <v>5.8690368000000008</v>
      </c>
      <c r="S1060" s="128">
        <v>0</v>
      </c>
      <c r="T1060" s="129">
        <f>S1060*H1060</f>
        <v>0</v>
      </c>
      <c r="AR1060" s="130" t="s">
        <v>401</v>
      </c>
      <c r="AT1060" s="130" t="s">
        <v>265</v>
      </c>
      <c r="AU1060" s="130" t="s">
        <v>84</v>
      </c>
      <c r="AY1060" s="18" t="s">
        <v>126</v>
      </c>
      <c r="BE1060" s="131">
        <f>IF(N1060="základní",J1060,0)</f>
        <v>0</v>
      </c>
      <c r="BF1060" s="131">
        <f>IF(N1060="snížená",J1060,0)</f>
        <v>0</v>
      </c>
      <c r="BG1060" s="131">
        <f>IF(N1060="zákl. přenesená",J1060,0)</f>
        <v>0</v>
      </c>
      <c r="BH1060" s="131">
        <f>IF(N1060="sníž. přenesená",J1060,0)</f>
        <v>0</v>
      </c>
      <c r="BI1060" s="131">
        <f>IF(N1060="nulová",J1060,0)</f>
        <v>0</v>
      </c>
      <c r="BJ1060" s="18" t="s">
        <v>82</v>
      </c>
      <c r="BK1060" s="131">
        <f>ROUND(I1060*H1060,2)</f>
        <v>0</v>
      </c>
      <c r="BL1060" s="18" t="s">
        <v>278</v>
      </c>
      <c r="BM1060" s="130" t="s">
        <v>688</v>
      </c>
    </row>
    <row r="1061" spans="2:65" s="13" customFormat="1">
      <c r="B1061" s="141"/>
      <c r="D1061" s="136" t="s">
        <v>138</v>
      </c>
      <c r="F1061" s="143"/>
      <c r="H1061" s="144">
        <f>H1022*1.1</f>
        <v>497.37600000000009</v>
      </c>
      <c r="L1061" s="141"/>
      <c r="M1061" s="145"/>
      <c r="T1061" s="146"/>
      <c r="AT1061" s="142" t="s">
        <v>138</v>
      </c>
      <c r="AU1061" s="142" t="s">
        <v>84</v>
      </c>
      <c r="AV1061" s="13" t="s">
        <v>84</v>
      </c>
      <c r="AW1061" s="13" t="s">
        <v>4</v>
      </c>
      <c r="AX1061" s="13" t="s">
        <v>82</v>
      </c>
      <c r="AY1061" s="142" t="s">
        <v>126</v>
      </c>
    </row>
    <row r="1062" spans="2:65" s="1" customFormat="1" ht="24.2" customHeight="1">
      <c r="B1062" s="119"/>
      <c r="C1062" s="120" t="s">
        <v>689</v>
      </c>
      <c r="D1062" s="120" t="s">
        <v>129</v>
      </c>
      <c r="E1062" s="121" t="s">
        <v>690</v>
      </c>
      <c r="F1062" s="122" t="s">
        <v>985</v>
      </c>
      <c r="G1062" s="123" t="s">
        <v>347</v>
      </c>
      <c r="H1062" s="124">
        <v>330</v>
      </c>
      <c r="I1062" s="125"/>
      <c r="J1062" s="125">
        <f>ROUND(I1062*H1062,2)</f>
        <v>0</v>
      </c>
      <c r="K1062" s="122" t="s">
        <v>133</v>
      </c>
      <c r="L1062" s="30"/>
      <c r="M1062" s="126" t="s">
        <v>3</v>
      </c>
      <c r="N1062" s="127" t="s">
        <v>48</v>
      </c>
      <c r="O1062" s="128">
        <v>0.16</v>
      </c>
      <c r="P1062" s="128">
        <f>O1062*H1062</f>
        <v>52.800000000000004</v>
      </c>
      <c r="Q1062" s="128">
        <v>5.0000000000000001E-4</v>
      </c>
      <c r="R1062" s="128">
        <f>Q1062*H1062</f>
        <v>0.16500000000000001</v>
      </c>
      <c r="S1062" s="128">
        <v>0</v>
      </c>
      <c r="T1062" s="129">
        <f>S1062*H1062</f>
        <v>0</v>
      </c>
      <c r="AR1062" s="130" t="s">
        <v>278</v>
      </c>
      <c r="AT1062" s="130" t="s">
        <v>129</v>
      </c>
      <c r="AU1062" s="130" t="s">
        <v>84</v>
      </c>
      <c r="AY1062" s="18" t="s">
        <v>126</v>
      </c>
      <c r="BE1062" s="131">
        <f>IF(N1062="základní",J1062,0)</f>
        <v>0</v>
      </c>
      <c r="BF1062" s="131">
        <f>IF(N1062="snížená",J1062,0)</f>
        <v>0</v>
      </c>
      <c r="BG1062" s="131">
        <f>IF(N1062="zákl. přenesená",J1062,0)</f>
        <v>0</v>
      </c>
      <c r="BH1062" s="131">
        <f>IF(N1062="sníž. přenesená",J1062,0)</f>
        <v>0</v>
      </c>
      <c r="BI1062" s="131">
        <f>IF(N1062="nulová",J1062,0)</f>
        <v>0</v>
      </c>
      <c r="BJ1062" s="18" t="s">
        <v>82</v>
      </c>
      <c r="BK1062" s="131">
        <f>ROUND(I1062*H1062,2)</f>
        <v>0</v>
      </c>
      <c r="BL1062" s="18" t="s">
        <v>278</v>
      </c>
      <c r="BM1062" s="130" t="s">
        <v>691</v>
      </c>
    </row>
    <row r="1063" spans="2:65" s="1" customFormat="1" hidden="1" outlineLevel="1">
      <c r="B1063" s="30"/>
      <c r="D1063" s="132" t="s">
        <v>136</v>
      </c>
      <c r="F1063" s="133" t="s">
        <v>692</v>
      </c>
      <c r="L1063" s="30"/>
      <c r="M1063" s="134"/>
      <c r="T1063" s="51"/>
      <c r="AT1063" s="18" t="s">
        <v>136</v>
      </c>
      <c r="AU1063" s="18" t="s">
        <v>84</v>
      </c>
    </row>
    <row r="1064" spans="2:65" s="12" customFormat="1" hidden="1" outlineLevel="1">
      <c r="B1064" s="135"/>
      <c r="D1064" s="136" t="s">
        <v>138</v>
      </c>
      <c r="E1064" s="137" t="s">
        <v>3</v>
      </c>
      <c r="F1064" s="138" t="s">
        <v>139</v>
      </c>
      <c r="H1064" s="137" t="s">
        <v>3</v>
      </c>
      <c r="L1064" s="135"/>
      <c r="M1064" s="139"/>
      <c r="T1064" s="140"/>
      <c r="AT1064" s="137" t="s">
        <v>138</v>
      </c>
      <c r="AU1064" s="137" t="s">
        <v>84</v>
      </c>
      <c r="AV1064" s="12" t="s">
        <v>82</v>
      </c>
      <c r="AW1064" s="12" t="s">
        <v>36</v>
      </c>
      <c r="AX1064" s="12" t="s">
        <v>77</v>
      </c>
      <c r="AY1064" s="137" t="s">
        <v>126</v>
      </c>
    </row>
    <row r="1065" spans="2:65" s="12" customFormat="1" hidden="1" outlineLevel="1">
      <c r="B1065" s="135"/>
      <c r="D1065" s="136" t="s">
        <v>138</v>
      </c>
      <c r="E1065" s="137" t="s">
        <v>3</v>
      </c>
      <c r="F1065" s="138" t="s">
        <v>140</v>
      </c>
      <c r="H1065" s="137" t="s">
        <v>3</v>
      </c>
      <c r="L1065" s="135"/>
      <c r="M1065" s="139"/>
      <c r="T1065" s="140"/>
      <c r="AT1065" s="137" t="s">
        <v>138</v>
      </c>
      <c r="AU1065" s="137" t="s">
        <v>84</v>
      </c>
      <c r="AV1065" s="12" t="s">
        <v>82</v>
      </c>
      <c r="AW1065" s="12" t="s">
        <v>36</v>
      </c>
      <c r="AX1065" s="12" t="s">
        <v>77</v>
      </c>
      <c r="AY1065" s="137" t="s">
        <v>126</v>
      </c>
    </row>
    <row r="1066" spans="2:65" s="12" customFormat="1" hidden="1" outlineLevel="1">
      <c r="B1066" s="135"/>
      <c r="D1066" s="136" t="s">
        <v>138</v>
      </c>
      <c r="E1066" s="137" t="s">
        <v>3</v>
      </c>
      <c r="F1066" s="138" t="s">
        <v>165</v>
      </c>
      <c r="H1066" s="137" t="s">
        <v>3</v>
      </c>
      <c r="L1066" s="135"/>
      <c r="M1066" s="139"/>
      <c r="T1066" s="140"/>
      <c r="AT1066" s="137" t="s">
        <v>138</v>
      </c>
      <c r="AU1066" s="137" t="s">
        <v>84</v>
      </c>
      <c r="AV1066" s="12" t="s">
        <v>82</v>
      </c>
      <c r="AW1066" s="12" t="s">
        <v>36</v>
      </c>
      <c r="AX1066" s="12" t="s">
        <v>77</v>
      </c>
      <c r="AY1066" s="137" t="s">
        <v>126</v>
      </c>
    </row>
    <row r="1067" spans="2:65" s="13" customFormat="1" hidden="1" outlineLevel="1">
      <c r="B1067" s="141"/>
      <c r="D1067" s="136" t="s">
        <v>138</v>
      </c>
      <c r="E1067" s="142" t="s">
        <v>3</v>
      </c>
      <c r="F1067" s="143" t="s">
        <v>693</v>
      </c>
      <c r="H1067" s="144">
        <v>9.7799999999999994</v>
      </c>
      <c r="L1067" s="141"/>
      <c r="M1067" s="145"/>
      <c r="T1067" s="146"/>
      <c r="AT1067" s="142" t="s">
        <v>138</v>
      </c>
      <c r="AU1067" s="142" t="s">
        <v>84</v>
      </c>
      <c r="AV1067" s="13" t="s">
        <v>84</v>
      </c>
      <c r="AW1067" s="13" t="s">
        <v>36</v>
      </c>
      <c r="AX1067" s="13" t="s">
        <v>77</v>
      </c>
      <c r="AY1067" s="142" t="s">
        <v>126</v>
      </c>
    </row>
    <row r="1068" spans="2:65" s="13" customFormat="1" hidden="1" outlineLevel="1">
      <c r="B1068" s="141"/>
      <c r="D1068" s="136" t="s">
        <v>138</v>
      </c>
      <c r="E1068" s="142" t="s">
        <v>3</v>
      </c>
      <c r="F1068" s="143" t="s">
        <v>694</v>
      </c>
      <c r="H1068" s="144">
        <v>18.22</v>
      </c>
      <c r="L1068" s="141"/>
      <c r="M1068" s="145"/>
      <c r="T1068" s="146"/>
      <c r="AT1068" s="142" t="s">
        <v>138</v>
      </c>
      <c r="AU1068" s="142" t="s">
        <v>84</v>
      </c>
      <c r="AV1068" s="13" t="s">
        <v>84</v>
      </c>
      <c r="AW1068" s="13" t="s">
        <v>36</v>
      </c>
      <c r="AX1068" s="13" t="s">
        <v>77</v>
      </c>
      <c r="AY1068" s="142" t="s">
        <v>126</v>
      </c>
    </row>
    <row r="1069" spans="2:65" s="13" customFormat="1" hidden="1" outlineLevel="1">
      <c r="B1069" s="141"/>
      <c r="D1069" s="136" t="s">
        <v>138</v>
      </c>
      <c r="E1069" s="142" t="s">
        <v>3</v>
      </c>
      <c r="F1069" s="143" t="s">
        <v>695</v>
      </c>
      <c r="H1069" s="144">
        <v>8.08</v>
      </c>
      <c r="L1069" s="141"/>
      <c r="M1069" s="145"/>
      <c r="T1069" s="146"/>
      <c r="AT1069" s="142" t="s">
        <v>138</v>
      </c>
      <c r="AU1069" s="142" t="s">
        <v>84</v>
      </c>
      <c r="AV1069" s="13" t="s">
        <v>84</v>
      </c>
      <c r="AW1069" s="13" t="s">
        <v>36</v>
      </c>
      <c r="AX1069" s="13" t="s">
        <v>77</v>
      </c>
      <c r="AY1069" s="142" t="s">
        <v>126</v>
      </c>
    </row>
    <row r="1070" spans="2:65" s="13" customFormat="1" ht="22.5" hidden="1" outlineLevel="1">
      <c r="B1070" s="141"/>
      <c r="D1070" s="136" t="s">
        <v>138</v>
      </c>
      <c r="E1070" s="142" t="s">
        <v>3</v>
      </c>
      <c r="F1070" s="143" t="s">
        <v>696</v>
      </c>
      <c r="H1070" s="144">
        <v>16.88</v>
      </c>
      <c r="L1070" s="141"/>
      <c r="M1070" s="145"/>
      <c r="T1070" s="146"/>
      <c r="AT1070" s="142" t="s">
        <v>138</v>
      </c>
      <c r="AU1070" s="142" t="s">
        <v>84</v>
      </c>
      <c r="AV1070" s="13" t="s">
        <v>84</v>
      </c>
      <c r="AW1070" s="13" t="s">
        <v>36</v>
      </c>
      <c r="AX1070" s="13" t="s">
        <v>77</v>
      </c>
      <c r="AY1070" s="142" t="s">
        <v>126</v>
      </c>
    </row>
    <row r="1071" spans="2:65" s="13" customFormat="1" hidden="1" outlineLevel="1">
      <c r="B1071" s="141"/>
      <c r="D1071" s="136" t="s">
        <v>138</v>
      </c>
      <c r="E1071" s="142" t="s">
        <v>3</v>
      </c>
      <c r="F1071" s="143" t="s">
        <v>697</v>
      </c>
      <c r="H1071" s="144">
        <v>6.2</v>
      </c>
      <c r="L1071" s="141"/>
      <c r="M1071" s="145"/>
      <c r="T1071" s="146"/>
      <c r="AT1071" s="142" t="s">
        <v>138</v>
      </c>
      <c r="AU1071" s="142" t="s">
        <v>84</v>
      </c>
      <c r="AV1071" s="13" t="s">
        <v>84</v>
      </c>
      <c r="AW1071" s="13" t="s">
        <v>36</v>
      </c>
      <c r="AX1071" s="13" t="s">
        <v>77</v>
      </c>
      <c r="AY1071" s="142" t="s">
        <v>126</v>
      </c>
    </row>
    <row r="1072" spans="2:65" s="13" customFormat="1" hidden="1" outlineLevel="1">
      <c r="B1072" s="141"/>
      <c r="D1072" s="136" t="s">
        <v>138</v>
      </c>
      <c r="E1072" s="142" t="s">
        <v>3</v>
      </c>
      <c r="F1072" s="143" t="s">
        <v>698</v>
      </c>
      <c r="H1072" s="144">
        <v>9</v>
      </c>
      <c r="L1072" s="141"/>
      <c r="M1072" s="145"/>
      <c r="T1072" s="146"/>
      <c r="AT1072" s="142" t="s">
        <v>138</v>
      </c>
      <c r="AU1072" s="142" t="s">
        <v>84</v>
      </c>
      <c r="AV1072" s="13" t="s">
        <v>84</v>
      </c>
      <c r="AW1072" s="13" t="s">
        <v>36</v>
      </c>
      <c r="AX1072" s="13" t="s">
        <v>77</v>
      </c>
      <c r="AY1072" s="142" t="s">
        <v>126</v>
      </c>
    </row>
    <row r="1073" spans="2:51" s="15" customFormat="1" hidden="1" outlineLevel="1">
      <c r="B1073" s="153"/>
      <c r="D1073" s="136" t="s">
        <v>138</v>
      </c>
      <c r="E1073" s="154" t="s">
        <v>3</v>
      </c>
      <c r="F1073" s="155" t="s">
        <v>172</v>
      </c>
      <c r="H1073" s="156">
        <v>68.16</v>
      </c>
      <c r="L1073" s="153"/>
      <c r="M1073" s="157"/>
      <c r="T1073" s="158"/>
      <c r="AT1073" s="154" t="s">
        <v>138</v>
      </c>
      <c r="AU1073" s="154" t="s">
        <v>84</v>
      </c>
      <c r="AV1073" s="15" t="s">
        <v>127</v>
      </c>
      <c r="AW1073" s="15" t="s">
        <v>36</v>
      </c>
      <c r="AX1073" s="15" t="s">
        <v>77</v>
      </c>
      <c r="AY1073" s="154" t="s">
        <v>126</v>
      </c>
    </row>
    <row r="1074" spans="2:51" s="12" customFormat="1" hidden="1" outlineLevel="1">
      <c r="B1074" s="135"/>
      <c r="D1074" s="136" t="s">
        <v>138</v>
      </c>
      <c r="E1074" s="137" t="s">
        <v>3</v>
      </c>
      <c r="F1074" s="138" t="s">
        <v>154</v>
      </c>
      <c r="H1074" s="137" t="s">
        <v>3</v>
      </c>
      <c r="L1074" s="135"/>
      <c r="M1074" s="139"/>
      <c r="T1074" s="140"/>
      <c r="AT1074" s="137" t="s">
        <v>138</v>
      </c>
      <c r="AU1074" s="137" t="s">
        <v>84</v>
      </c>
      <c r="AV1074" s="12" t="s">
        <v>82</v>
      </c>
      <c r="AW1074" s="12" t="s">
        <v>36</v>
      </c>
      <c r="AX1074" s="12" t="s">
        <v>77</v>
      </c>
      <c r="AY1074" s="137" t="s">
        <v>126</v>
      </c>
    </row>
    <row r="1075" spans="2:51" s="12" customFormat="1" hidden="1" outlineLevel="1">
      <c r="B1075" s="135"/>
      <c r="D1075" s="136" t="s">
        <v>138</v>
      </c>
      <c r="E1075" s="137" t="s">
        <v>3</v>
      </c>
      <c r="F1075" s="138" t="s">
        <v>173</v>
      </c>
      <c r="H1075" s="137" t="s">
        <v>3</v>
      </c>
      <c r="L1075" s="135"/>
      <c r="M1075" s="139"/>
      <c r="T1075" s="140"/>
      <c r="AT1075" s="137" t="s">
        <v>138</v>
      </c>
      <c r="AU1075" s="137" t="s">
        <v>84</v>
      </c>
      <c r="AV1075" s="12" t="s">
        <v>82</v>
      </c>
      <c r="AW1075" s="12" t="s">
        <v>36</v>
      </c>
      <c r="AX1075" s="12" t="s">
        <v>77</v>
      </c>
      <c r="AY1075" s="137" t="s">
        <v>126</v>
      </c>
    </row>
    <row r="1076" spans="2:51" s="13" customFormat="1" ht="22.5" hidden="1" outlineLevel="1">
      <c r="B1076" s="141"/>
      <c r="D1076" s="136" t="s">
        <v>138</v>
      </c>
      <c r="E1076" s="142" t="s">
        <v>3</v>
      </c>
      <c r="F1076" s="143" t="s">
        <v>699</v>
      </c>
      <c r="H1076" s="144">
        <v>21.74</v>
      </c>
      <c r="L1076" s="141"/>
      <c r="M1076" s="145"/>
      <c r="T1076" s="146"/>
      <c r="AT1076" s="142" t="s">
        <v>138</v>
      </c>
      <c r="AU1076" s="142" t="s">
        <v>84</v>
      </c>
      <c r="AV1076" s="13" t="s">
        <v>84</v>
      </c>
      <c r="AW1076" s="13" t="s">
        <v>36</v>
      </c>
      <c r="AX1076" s="13" t="s">
        <v>77</v>
      </c>
      <c r="AY1076" s="142" t="s">
        <v>126</v>
      </c>
    </row>
    <row r="1077" spans="2:51" s="13" customFormat="1" ht="22.5" hidden="1" outlineLevel="1">
      <c r="B1077" s="141"/>
      <c r="D1077" s="136" t="s">
        <v>138</v>
      </c>
      <c r="E1077" s="142" t="s">
        <v>3</v>
      </c>
      <c r="F1077" s="143" t="s">
        <v>700</v>
      </c>
      <c r="H1077" s="144">
        <v>22.89</v>
      </c>
      <c r="L1077" s="141"/>
      <c r="M1077" s="145"/>
      <c r="T1077" s="146"/>
      <c r="AT1077" s="142" t="s">
        <v>138</v>
      </c>
      <c r="AU1077" s="142" t="s">
        <v>84</v>
      </c>
      <c r="AV1077" s="13" t="s">
        <v>84</v>
      </c>
      <c r="AW1077" s="13" t="s">
        <v>36</v>
      </c>
      <c r="AX1077" s="13" t="s">
        <v>77</v>
      </c>
      <c r="AY1077" s="142" t="s">
        <v>126</v>
      </c>
    </row>
    <row r="1078" spans="2:51" s="13" customFormat="1" hidden="1" outlineLevel="1">
      <c r="B1078" s="141"/>
      <c r="D1078" s="136" t="s">
        <v>138</v>
      </c>
      <c r="E1078" s="142" t="s">
        <v>3</v>
      </c>
      <c r="F1078" s="143" t="s">
        <v>701</v>
      </c>
      <c r="H1078" s="144">
        <v>15.94</v>
      </c>
      <c r="L1078" s="141"/>
      <c r="M1078" s="145"/>
      <c r="T1078" s="146"/>
      <c r="AT1078" s="142" t="s">
        <v>138</v>
      </c>
      <c r="AU1078" s="142" t="s">
        <v>84</v>
      </c>
      <c r="AV1078" s="13" t="s">
        <v>84</v>
      </c>
      <c r="AW1078" s="13" t="s">
        <v>36</v>
      </c>
      <c r="AX1078" s="13" t="s">
        <v>77</v>
      </c>
      <c r="AY1078" s="142" t="s">
        <v>126</v>
      </c>
    </row>
    <row r="1079" spans="2:51" s="13" customFormat="1" hidden="1" outlineLevel="1">
      <c r="B1079" s="141"/>
      <c r="D1079" s="136" t="s">
        <v>138</v>
      </c>
      <c r="E1079" s="142" t="s">
        <v>3</v>
      </c>
      <c r="F1079" s="143" t="s">
        <v>702</v>
      </c>
      <c r="H1079" s="144">
        <v>9</v>
      </c>
      <c r="L1079" s="141"/>
      <c r="M1079" s="145"/>
      <c r="T1079" s="146"/>
      <c r="AT1079" s="142" t="s">
        <v>138</v>
      </c>
      <c r="AU1079" s="142" t="s">
        <v>84</v>
      </c>
      <c r="AV1079" s="13" t="s">
        <v>84</v>
      </c>
      <c r="AW1079" s="13" t="s">
        <v>36</v>
      </c>
      <c r="AX1079" s="13" t="s">
        <v>77</v>
      </c>
      <c r="AY1079" s="142" t="s">
        <v>126</v>
      </c>
    </row>
    <row r="1080" spans="2:51" s="13" customFormat="1" hidden="1" outlineLevel="1">
      <c r="B1080" s="141"/>
      <c r="D1080" s="136" t="s">
        <v>138</v>
      </c>
      <c r="E1080" s="142" t="s">
        <v>3</v>
      </c>
      <c r="F1080" s="143" t="s">
        <v>703</v>
      </c>
      <c r="H1080" s="144">
        <v>4.5</v>
      </c>
      <c r="L1080" s="141"/>
      <c r="M1080" s="145"/>
      <c r="T1080" s="146"/>
      <c r="AT1080" s="142" t="s">
        <v>138</v>
      </c>
      <c r="AU1080" s="142" t="s">
        <v>84</v>
      </c>
      <c r="AV1080" s="13" t="s">
        <v>84</v>
      </c>
      <c r="AW1080" s="13" t="s">
        <v>36</v>
      </c>
      <c r="AX1080" s="13" t="s">
        <v>77</v>
      </c>
      <c r="AY1080" s="142" t="s">
        <v>126</v>
      </c>
    </row>
    <row r="1081" spans="2:51" s="15" customFormat="1" hidden="1" outlineLevel="1">
      <c r="B1081" s="153"/>
      <c r="D1081" s="136" t="s">
        <v>138</v>
      </c>
      <c r="E1081" s="154" t="s">
        <v>3</v>
      </c>
      <c r="F1081" s="155" t="s">
        <v>172</v>
      </c>
      <c r="H1081" s="156">
        <v>74.069999999999993</v>
      </c>
      <c r="L1081" s="153"/>
      <c r="M1081" s="157"/>
      <c r="T1081" s="158"/>
      <c r="AT1081" s="154" t="s">
        <v>138</v>
      </c>
      <c r="AU1081" s="154" t="s">
        <v>84</v>
      </c>
      <c r="AV1081" s="15" t="s">
        <v>127</v>
      </c>
      <c r="AW1081" s="15" t="s">
        <v>36</v>
      </c>
      <c r="AX1081" s="15" t="s">
        <v>77</v>
      </c>
      <c r="AY1081" s="154" t="s">
        <v>126</v>
      </c>
    </row>
    <row r="1082" spans="2:51" s="12" customFormat="1" hidden="1" outlineLevel="1">
      <c r="B1082" s="135"/>
      <c r="D1082" s="136" t="s">
        <v>138</v>
      </c>
      <c r="E1082" s="137" t="s">
        <v>3</v>
      </c>
      <c r="F1082" s="138" t="s">
        <v>141</v>
      </c>
      <c r="H1082" s="137" t="s">
        <v>3</v>
      </c>
      <c r="L1082" s="135"/>
      <c r="M1082" s="139"/>
      <c r="T1082" s="140"/>
      <c r="AT1082" s="137" t="s">
        <v>138</v>
      </c>
      <c r="AU1082" s="137" t="s">
        <v>84</v>
      </c>
      <c r="AV1082" s="12" t="s">
        <v>82</v>
      </c>
      <c r="AW1082" s="12" t="s">
        <v>36</v>
      </c>
      <c r="AX1082" s="12" t="s">
        <v>77</v>
      </c>
      <c r="AY1082" s="137" t="s">
        <v>126</v>
      </c>
    </row>
    <row r="1083" spans="2:51" s="12" customFormat="1" hidden="1" outlineLevel="1">
      <c r="B1083" s="135"/>
      <c r="D1083" s="136" t="s">
        <v>138</v>
      </c>
      <c r="E1083" s="137" t="s">
        <v>3</v>
      </c>
      <c r="F1083" s="138" t="s">
        <v>178</v>
      </c>
      <c r="H1083" s="137" t="s">
        <v>3</v>
      </c>
      <c r="L1083" s="135"/>
      <c r="M1083" s="139"/>
      <c r="T1083" s="140"/>
      <c r="AT1083" s="137" t="s">
        <v>138</v>
      </c>
      <c r="AU1083" s="137" t="s">
        <v>84</v>
      </c>
      <c r="AV1083" s="12" t="s">
        <v>82</v>
      </c>
      <c r="AW1083" s="12" t="s">
        <v>36</v>
      </c>
      <c r="AX1083" s="12" t="s">
        <v>77</v>
      </c>
      <c r="AY1083" s="137" t="s">
        <v>126</v>
      </c>
    </row>
    <row r="1084" spans="2:51" s="13" customFormat="1" ht="22.5" hidden="1" outlineLevel="1">
      <c r="B1084" s="141"/>
      <c r="D1084" s="136" t="s">
        <v>138</v>
      </c>
      <c r="E1084" s="142" t="s">
        <v>3</v>
      </c>
      <c r="F1084" s="143" t="s">
        <v>699</v>
      </c>
      <c r="H1084" s="144">
        <v>21.74</v>
      </c>
      <c r="L1084" s="141"/>
      <c r="M1084" s="145"/>
      <c r="T1084" s="146"/>
      <c r="AT1084" s="142" t="s">
        <v>138</v>
      </c>
      <c r="AU1084" s="142" t="s">
        <v>84</v>
      </c>
      <c r="AV1084" s="13" t="s">
        <v>84</v>
      </c>
      <c r="AW1084" s="13" t="s">
        <v>36</v>
      </c>
      <c r="AX1084" s="13" t="s">
        <v>77</v>
      </c>
      <c r="AY1084" s="142" t="s">
        <v>126</v>
      </c>
    </row>
    <row r="1085" spans="2:51" s="13" customFormat="1" hidden="1" outlineLevel="1">
      <c r="B1085" s="141"/>
      <c r="D1085" s="136" t="s">
        <v>138</v>
      </c>
      <c r="E1085" s="142" t="s">
        <v>3</v>
      </c>
      <c r="F1085" s="143" t="s">
        <v>704</v>
      </c>
      <c r="H1085" s="144">
        <v>22.86</v>
      </c>
      <c r="L1085" s="141"/>
      <c r="M1085" s="145"/>
      <c r="T1085" s="146"/>
      <c r="AT1085" s="142" t="s">
        <v>138</v>
      </c>
      <c r="AU1085" s="142" t="s">
        <v>84</v>
      </c>
      <c r="AV1085" s="13" t="s">
        <v>84</v>
      </c>
      <c r="AW1085" s="13" t="s">
        <v>36</v>
      </c>
      <c r="AX1085" s="13" t="s">
        <v>77</v>
      </c>
      <c r="AY1085" s="142" t="s">
        <v>126</v>
      </c>
    </row>
    <row r="1086" spans="2:51" s="13" customFormat="1" hidden="1" outlineLevel="1">
      <c r="B1086" s="141"/>
      <c r="D1086" s="136" t="s">
        <v>138</v>
      </c>
      <c r="E1086" s="142" t="s">
        <v>3</v>
      </c>
      <c r="F1086" s="143" t="s">
        <v>705</v>
      </c>
      <c r="H1086" s="144">
        <v>15.98</v>
      </c>
      <c r="L1086" s="141"/>
      <c r="M1086" s="145"/>
      <c r="T1086" s="146"/>
      <c r="AT1086" s="142" t="s">
        <v>138</v>
      </c>
      <c r="AU1086" s="142" t="s">
        <v>84</v>
      </c>
      <c r="AV1086" s="13" t="s">
        <v>84</v>
      </c>
      <c r="AW1086" s="13" t="s">
        <v>36</v>
      </c>
      <c r="AX1086" s="13" t="s">
        <v>77</v>
      </c>
      <c r="AY1086" s="142" t="s">
        <v>126</v>
      </c>
    </row>
    <row r="1087" spans="2:51" s="13" customFormat="1" hidden="1" outlineLevel="1">
      <c r="B1087" s="141"/>
      <c r="D1087" s="136" t="s">
        <v>138</v>
      </c>
      <c r="E1087" s="142" t="s">
        <v>3</v>
      </c>
      <c r="F1087" s="143" t="s">
        <v>706</v>
      </c>
      <c r="H1087" s="144">
        <v>18</v>
      </c>
      <c r="L1087" s="141"/>
      <c r="M1087" s="145"/>
      <c r="T1087" s="146"/>
      <c r="AT1087" s="142" t="s">
        <v>138</v>
      </c>
      <c r="AU1087" s="142" t="s">
        <v>84</v>
      </c>
      <c r="AV1087" s="13" t="s">
        <v>84</v>
      </c>
      <c r="AW1087" s="13" t="s">
        <v>36</v>
      </c>
      <c r="AX1087" s="13" t="s">
        <v>77</v>
      </c>
      <c r="AY1087" s="142" t="s">
        <v>126</v>
      </c>
    </row>
    <row r="1088" spans="2:51" s="15" customFormat="1" hidden="1" outlineLevel="1">
      <c r="B1088" s="153"/>
      <c r="D1088" s="136" t="s">
        <v>138</v>
      </c>
      <c r="E1088" s="154" t="s">
        <v>3</v>
      </c>
      <c r="F1088" s="155" t="s">
        <v>172</v>
      </c>
      <c r="H1088" s="156">
        <v>78.58</v>
      </c>
      <c r="L1088" s="153"/>
      <c r="M1088" s="157"/>
      <c r="T1088" s="158"/>
      <c r="AT1088" s="154" t="s">
        <v>138</v>
      </c>
      <c r="AU1088" s="154" t="s">
        <v>84</v>
      </c>
      <c r="AV1088" s="15" t="s">
        <v>127</v>
      </c>
      <c r="AW1088" s="15" t="s">
        <v>36</v>
      </c>
      <c r="AX1088" s="15" t="s">
        <v>77</v>
      </c>
      <c r="AY1088" s="154" t="s">
        <v>126</v>
      </c>
    </row>
    <row r="1089" spans="2:65" s="12" customFormat="1" hidden="1" outlineLevel="1">
      <c r="B1089" s="135"/>
      <c r="D1089" s="136" t="s">
        <v>138</v>
      </c>
      <c r="E1089" s="137" t="s">
        <v>3</v>
      </c>
      <c r="F1089" s="138" t="s">
        <v>142</v>
      </c>
      <c r="H1089" s="137" t="s">
        <v>3</v>
      </c>
      <c r="L1089" s="135"/>
      <c r="M1089" s="139"/>
      <c r="T1089" s="140"/>
      <c r="AT1089" s="137" t="s">
        <v>138</v>
      </c>
      <c r="AU1089" s="137" t="s">
        <v>84</v>
      </c>
      <c r="AV1089" s="12" t="s">
        <v>82</v>
      </c>
      <c r="AW1089" s="12" t="s">
        <v>36</v>
      </c>
      <c r="AX1089" s="12" t="s">
        <v>77</v>
      </c>
      <c r="AY1089" s="137" t="s">
        <v>126</v>
      </c>
    </row>
    <row r="1090" spans="2:65" s="13" customFormat="1" hidden="1" outlineLevel="1">
      <c r="B1090" s="141"/>
      <c r="D1090" s="136" t="s">
        <v>138</v>
      </c>
      <c r="E1090" s="142" t="s">
        <v>3</v>
      </c>
      <c r="F1090" s="143" t="s">
        <v>707</v>
      </c>
      <c r="H1090" s="144">
        <v>13.7</v>
      </c>
      <c r="L1090" s="141"/>
      <c r="M1090" s="145"/>
      <c r="T1090" s="146"/>
      <c r="AT1090" s="142" t="s">
        <v>138</v>
      </c>
      <c r="AU1090" s="142" t="s">
        <v>84</v>
      </c>
      <c r="AV1090" s="13" t="s">
        <v>84</v>
      </c>
      <c r="AW1090" s="13" t="s">
        <v>36</v>
      </c>
      <c r="AX1090" s="13" t="s">
        <v>77</v>
      </c>
      <c r="AY1090" s="142" t="s">
        <v>126</v>
      </c>
    </row>
    <row r="1091" spans="2:65" s="15" customFormat="1" hidden="1" outlineLevel="1">
      <c r="B1091" s="153"/>
      <c r="D1091" s="136" t="s">
        <v>138</v>
      </c>
      <c r="E1091" s="154" t="s">
        <v>3</v>
      </c>
      <c r="F1091" s="155" t="s">
        <v>172</v>
      </c>
      <c r="H1091" s="156">
        <v>13.7</v>
      </c>
      <c r="L1091" s="153"/>
      <c r="M1091" s="157"/>
      <c r="T1091" s="158"/>
      <c r="AT1091" s="154" t="s">
        <v>138</v>
      </c>
      <c r="AU1091" s="154" t="s">
        <v>84</v>
      </c>
      <c r="AV1091" s="15" t="s">
        <v>127</v>
      </c>
      <c r="AW1091" s="15" t="s">
        <v>36</v>
      </c>
      <c r="AX1091" s="15" t="s">
        <v>77</v>
      </c>
      <c r="AY1091" s="154" t="s">
        <v>126</v>
      </c>
    </row>
    <row r="1092" spans="2:65" s="12" customFormat="1" hidden="1" outlineLevel="1">
      <c r="B1092" s="135"/>
      <c r="D1092" s="136" t="s">
        <v>138</v>
      </c>
      <c r="E1092" s="137" t="s">
        <v>3</v>
      </c>
      <c r="F1092" s="138" t="s">
        <v>158</v>
      </c>
      <c r="H1092" s="137" t="s">
        <v>3</v>
      </c>
      <c r="L1092" s="135"/>
      <c r="M1092" s="139"/>
      <c r="T1092" s="140"/>
      <c r="AT1092" s="137" t="s">
        <v>138</v>
      </c>
      <c r="AU1092" s="137" t="s">
        <v>84</v>
      </c>
      <c r="AV1092" s="12" t="s">
        <v>82</v>
      </c>
      <c r="AW1092" s="12" t="s">
        <v>36</v>
      </c>
      <c r="AX1092" s="12" t="s">
        <v>77</v>
      </c>
      <c r="AY1092" s="137" t="s">
        <v>126</v>
      </c>
    </row>
    <row r="1093" spans="2:65" s="12" customFormat="1" hidden="1" outlineLevel="1">
      <c r="B1093" s="135"/>
      <c r="D1093" s="136" t="s">
        <v>138</v>
      </c>
      <c r="E1093" s="137" t="s">
        <v>3</v>
      </c>
      <c r="F1093" s="138" t="s">
        <v>183</v>
      </c>
      <c r="H1093" s="137" t="s">
        <v>3</v>
      </c>
      <c r="L1093" s="135"/>
      <c r="M1093" s="139"/>
      <c r="T1093" s="140"/>
      <c r="AT1093" s="137" t="s">
        <v>138</v>
      </c>
      <c r="AU1093" s="137" t="s">
        <v>84</v>
      </c>
      <c r="AV1093" s="12" t="s">
        <v>82</v>
      </c>
      <c r="AW1093" s="12" t="s">
        <v>36</v>
      </c>
      <c r="AX1093" s="12" t="s">
        <v>77</v>
      </c>
      <c r="AY1093" s="137" t="s">
        <v>126</v>
      </c>
    </row>
    <row r="1094" spans="2:65" s="13" customFormat="1" hidden="1" outlineLevel="1">
      <c r="B1094" s="141"/>
      <c r="D1094" s="136" t="s">
        <v>138</v>
      </c>
      <c r="E1094" s="142" t="s">
        <v>3</v>
      </c>
      <c r="F1094" s="143" t="s">
        <v>708</v>
      </c>
      <c r="H1094" s="144">
        <v>15.36</v>
      </c>
      <c r="L1094" s="141"/>
      <c r="M1094" s="145"/>
      <c r="T1094" s="146"/>
      <c r="AT1094" s="142" t="s">
        <v>138</v>
      </c>
      <c r="AU1094" s="142" t="s">
        <v>84</v>
      </c>
      <c r="AV1094" s="13" t="s">
        <v>84</v>
      </c>
      <c r="AW1094" s="13" t="s">
        <v>36</v>
      </c>
      <c r="AX1094" s="13" t="s">
        <v>77</v>
      </c>
      <c r="AY1094" s="142" t="s">
        <v>126</v>
      </c>
    </row>
    <row r="1095" spans="2:65" s="13" customFormat="1" hidden="1" outlineLevel="1">
      <c r="B1095" s="141"/>
      <c r="D1095" s="136" t="s">
        <v>138</v>
      </c>
      <c r="E1095" s="142" t="s">
        <v>3</v>
      </c>
      <c r="F1095" s="143" t="s">
        <v>709</v>
      </c>
      <c r="H1095" s="144">
        <v>15.4</v>
      </c>
      <c r="L1095" s="141"/>
      <c r="M1095" s="145"/>
      <c r="T1095" s="146"/>
      <c r="AT1095" s="142" t="s">
        <v>138</v>
      </c>
      <c r="AU1095" s="142" t="s">
        <v>84</v>
      </c>
      <c r="AV1095" s="13" t="s">
        <v>84</v>
      </c>
      <c r="AW1095" s="13" t="s">
        <v>36</v>
      </c>
      <c r="AX1095" s="13" t="s">
        <v>77</v>
      </c>
      <c r="AY1095" s="142" t="s">
        <v>126</v>
      </c>
    </row>
    <row r="1096" spans="2:65" s="13" customFormat="1" hidden="1" outlineLevel="1">
      <c r="B1096" s="141"/>
      <c r="D1096" s="136" t="s">
        <v>138</v>
      </c>
      <c r="E1096" s="142" t="s">
        <v>3</v>
      </c>
      <c r="F1096" s="143" t="s">
        <v>710</v>
      </c>
      <c r="H1096" s="144">
        <v>16.57</v>
      </c>
      <c r="L1096" s="141"/>
      <c r="M1096" s="145"/>
      <c r="T1096" s="146"/>
      <c r="AT1096" s="142" t="s">
        <v>138</v>
      </c>
      <c r="AU1096" s="142" t="s">
        <v>84</v>
      </c>
      <c r="AV1096" s="13" t="s">
        <v>84</v>
      </c>
      <c r="AW1096" s="13" t="s">
        <v>36</v>
      </c>
      <c r="AX1096" s="13" t="s">
        <v>77</v>
      </c>
      <c r="AY1096" s="142" t="s">
        <v>126</v>
      </c>
    </row>
    <row r="1097" spans="2:65" s="13" customFormat="1" hidden="1" outlineLevel="1">
      <c r="B1097" s="141"/>
      <c r="D1097" s="136" t="s">
        <v>138</v>
      </c>
      <c r="E1097" s="142" t="s">
        <v>3</v>
      </c>
      <c r="F1097" s="143" t="s">
        <v>711</v>
      </c>
      <c r="H1097" s="144">
        <v>18</v>
      </c>
      <c r="L1097" s="141"/>
      <c r="M1097" s="145"/>
      <c r="T1097" s="146"/>
      <c r="AT1097" s="142" t="s">
        <v>138</v>
      </c>
      <c r="AU1097" s="142" t="s">
        <v>84</v>
      </c>
      <c r="AV1097" s="13" t="s">
        <v>84</v>
      </c>
      <c r="AW1097" s="13" t="s">
        <v>36</v>
      </c>
      <c r="AX1097" s="13" t="s">
        <v>77</v>
      </c>
      <c r="AY1097" s="142" t="s">
        <v>126</v>
      </c>
    </row>
    <row r="1098" spans="2:65" s="15" customFormat="1" hidden="1" outlineLevel="1">
      <c r="B1098" s="153"/>
      <c r="D1098" s="136" t="s">
        <v>138</v>
      </c>
      <c r="E1098" s="154" t="s">
        <v>3</v>
      </c>
      <c r="F1098" s="155" t="s">
        <v>172</v>
      </c>
      <c r="H1098" s="156">
        <v>65.33</v>
      </c>
      <c r="L1098" s="153"/>
      <c r="M1098" s="157"/>
      <c r="T1098" s="158"/>
      <c r="AT1098" s="154" t="s">
        <v>138</v>
      </c>
      <c r="AU1098" s="154" t="s">
        <v>84</v>
      </c>
      <c r="AV1098" s="15" t="s">
        <v>127</v>
      </c>
      <c r="AW1098" s="15" t="s">
        <v>36</v>
      </c>
      <c r="AX1098" s="15" t="s">
        <v>77</v>
      </c>
      <c r="AY1098" s="154" t="s">
        <v>126</v>
      </c>
    </row>
    <row r="1099" spans="2:65" s="14" customFormat="1" hidden="1" outlineLevel="1">
      <c r="B1099" s="147"/>
      <c r="D1099" s="136" t="s">
        <v>138</v>
      </c>
      <c r="E1099" s="148" t="s">
        <v>3</v>
      </c>
      <c r="F1099" s="149" t="s">
        <v>143</v>
      </c>
      <c r="H1099" s="150">
        <v>299.83999999999997</v>
      </c>
      <c r="L1099" s="147"/>
      <c r="M1099" s="151"/>
      <c r="T1099" s="152"/>
      <c r="AT1099" s="148" t="s">
        <v>138</v>
      </c>
      <c r="AU1099" s="148" t="s">
        <v>84</v>
      </c>
      <c r="AV1099" s="14" t="s">
        <v>134</v>
      </c>
      <c r="AW1099" s="14" t="s">
        <v>36</v>
      </c>
      <c r="AX1099" s="14" t="s">
        <v>82</v>
      </c>
      <c r="AY1099" s="148" t="s">
        <v>126</v>
      </c>
    </row>
    <row r="1100" spans="2:65" s="1" customFormat="1" ht="49.15" customHeight="1" collapsed="1">
      <c r="B1100" s="119"/>
      <c r="C1100" s="120" t="s">
        <v>712</v>
      </c>
      <c r="D1100" s="120" t="s">
        <v>129</v>
      </c>
      <c r="E1100" s="121" t="s">
        <v>713</v>
      </c>
      <c r="F1100" s="122" t="s">
        <v>714</v>
      </c>
      <c r="G1100" s="123" t="s">
        <v>451</v>
      </c>
      <c r="H1100" s="124">
        <f>2*5.526</f>
        <v>11.052</v>
      </c>
      <c r="I1100" s="125"/>
      <c r="J1100" s="125">
        <f>ROUND(I1100*H1100,2)</f>
        <v>0</v>
      </c>
      <c r="K1100" s="122" t="s">
        <v>133</v>
      </c>
      <c r="L1100" s="30"/>
      <c r="M1100" s="126" t="s">
        <v>3</v>
      </c>
      <c r="N1100" s="127" t="s">
        <v>48</v>
      </c>
      <c r="O1100" s="128">
        <v>1.3049999999999999</v>
      </c>
      <c r="P1100" s="128">
        <f>O1100*H1100</f>
        <v>14.422859999999998</v>
      </c>
      <c r="Q1100" s="128">
        <v>0</v>
      </c>
      <c r="R1100" s="128">
        <f>Q1100*H1100</f>
        <v>0</v>
      </c>
      <c r="S1100" s="128">
        <v>0</v>
      </c>
      <c r="T1100" s="129">
        <f>S1100*H1100</f>
        <v>0</v>
      </c>
      <c r="AR1100" s="130" t="s">
        <v>278</v>
      </c>
      <c r="AT1100" s="130" t="s">
        <v>129</v>
      </c>
      <c r="AU1100" s="130" t="s">
        <v>84</v>
      </c>
      <c r="AY1100" s="18" t="s">
        <v>126</v>
      </c>
      <c r="BE1100" s="131">
        <f>IF(N1100="základní",J1100,0)</f>
        <v>0</v>
      </c>
      <c r="BF1100" s="131">
        <f>IF(N1100="snížená",J1100,0)</f>
        <v>0</v>
      </c>
      <c r="BG1100" s="131">
        <f>IF(N1100="zákl. přenesená",J1100,0)</f>
        <v>0</v>
      </c>
      <c r="BH1100" s="131">
        <f>IF(N1100="sníž. přenesená",J1100,0)</f>
        <v>0</v>
      </c>
      <c r="BI1100" s="131">
        <f>IF(N1100="nulová",J1100,0)</f>
        <v>0</v>
      </c>
      <c r="BJ1100" s="18" t="s">
        <v>82</v>
      </c>
      <c r="BK1100" s="131">
        <f>ROUND(I1100*H1100,2)</f>
        <v>0</v>
      </c>
      <c r="BL1100" s="18" t="s">
        <v>278</v>
      </c>
      <c r="BM1100" s="130" t="s">
        <v>715</v>
      </c>
    </row>
    <row r="1101" spans="2:65" s="1" customFormat="1">
      <c r="B1101" s="30"/>
      <c r="D1101" s="132"/>
      <c r="F1101" s="133"/>
      <c r="L1101" s="30"/>
      <c r="M1101" s="134"/>
      <c r="T1101" s="51"/>
      <c r="AT1101" s="18" t="s">
        <v>136</v>
      </c>
      <c r="AU1101" s="18" t="s">
        <v>84</v>
      </c>
    </row>
    <row r="1102" spans="2:65" s="1" customFormat="1" ht="49.15" customHeight="1">
      <c r="B1102" s="119"/>
      <c r="C1102" s="120" t="s">
        <v>716</v>
      </c>
      <c r="D1102" s="120" t="s">
        <v>129</v>
      </c>
      <c r="E1102" s="121" t="s">
        <v>717</v>
      </c>
      <c r="F1102" s="122" t="s">
        <v>718</v>
      </c>
      <c r="G1102" s="123" t="s">
        <v>451</v>
      </c>
      <c r="H1102" s="124">
        <f>2*5.526</f>
        <v>11.052</v>
      </c>
      <c r="I1102" s="125"/>
      <c r="J1102" s="125">
        <f>ROUND(I1102*H1102,2)</f>
        <v>0</v>
      </c>
      <c r="K1102" s="122" t="s">
        <v>133</v>
      </c>
      <c r="L1102" s="30"/>
      <c r="M1102" s="126" t="s">
        <v>3</v>
      </c>
      <c r="N1102" s="127" t="s">
        <v>48</v>
      </c>
      <c r="O1102" s="128">
        <v>1.1399999999999999</v>
      </c>
      <c r="P1102" s="128">
        <f>O1102*H1102</f>
        <v>12.599279999999998</v>
      </c>
      <c r="Q1102" s="128">
        <v>0</v>
      </c>
      <c r="R1102" s="128">
        <f>Q1102*H1102</f>
        <v>0</v>
      </c>
      <c r="S1102" s="128">
        <v>0</v>
      </c>
      <c r="T1102" s="129">
        <f>S1102*H1102</f>
        <v>0</v>
      </c>
      <c r="AR1102" s="130" t="s">
        <v>278</v>
      </c>
      <c r="AT1102" s="130" t="s">
        <v>129</v>
      </c>
      <c r="AU1102" s="130" t="s">
        <v>84</v>
      </c>
      <c r="AY1102" s="18" t="s">
        <v>126</v>
      </c>
      <c r="BE1102" s="131">
        <f>IF(N1102="základní",J1102,0)</f>
        <v>0</v>
      </c>
      <c r="BF1102" s="131">
        <f>IF(N1102="snížená",J1102,0)</f>
        <v>0</v>
      </c>
      <c r="BG1102" s="131">
        <f>IF(N1102="zákl. přenesená",J1102,0)</f>
        <v>0</v>
      </c>
      <c r="BH1102" s="131">
        <f>IF(N1102="sníž. přenesená",J1102,0)</f>
        <v>0</v>
      </c>
      <c r="BI1102" s="131">
        <f>IF(N1102="nulová",J1102,0)</f>
        <v>0</v>
      </c>
      <c r="BJ1102" s="18" t="s">
        <v>82</v>
      </c>
      <c r="BK1102" s="131">
        <f>ROUND(I1102*H1102,2)</f>
        <v>0</v>
      </c>
      <c r="BL1102" s="18" t="s">
        <v>278</v>
      </c>
      <c r="BM1102" s="130" t="s">
        <v>719</v>
      </c>
    </row>
    <row r="1103" spans="2:65" s="1" customFormat="1">
      <c r="B1103" s="30"/>
      <c r="D1103" s="132"/>
      <c r="F1103" s="133"/>
      <c r="L1103" s="30"/>
      <c r="M1103" s="134"/>
      <c r="T1103" s="51"/>
      <c r="AT1103" s="18" t="s">
        <v>136</v>
      </c>
      <c r="AU1103" s="18" t="s">
        <v>84</v>
      </c>
    </row>
    <row r="1104" spans="2:65" s="11" customFormat="1" ht="22.9" customHeight="1">
      <c r="B1104" s="108"/>
      <c r="D1104" s="109" t="s">
        <v>76</v>
      </c>
      <c r="E1104" s="117" t="s">
        <v>720</v>
      </c>
      <c r="F1104" s="117" t="s">
        <v>721</v>
      </c>
      <c r="J1104" s="118">
        <f>SUM(J1105:J1107)</f>
        <v>0</v>
      </c>
      <c r="L1104" s="108"/>
      <c r="M1104" s="112"/>
      <c r="P1104" s="113">
        <f>SUM(P1105:P1106)</f>
        <v>7.04</v>
      </c>
      <c r="R1104" s="113">
        <f>SUM(R1105:R1106)</f>
        <v>4.0000000000000001E-3</v>
      </c>
      <c r="T1104" s="114">
        <f>SUM(T1105:T1106)</f>
        <v>0</v>
      </c>
      <c r="AR1104" s="109" t="s">
        <v>84</v>
      </c>
      <c r="AT1104" s="115" t="s">
        <v>76</v>
      </c>
      <c r="AU1104" s="115" t="s">
        <v>82</v>
      </c>
      <c r="AY1104" s="109" t="s">
        <v>126</v>
      </c>
      <c r="BK1104" s="116">
        <f>SUM(BK1105:BK1106)</f>
        <v>0</v>
      </c>
    </row>
    <row r="1105" spans="2:65" s="1" customFormat="1" ht="24.2" customHeight="1">
      <c r="B1105" s="119"/>
      <c r="C1105" s="120" t="s">
        <v>722</v>
      </c>
      <c r="D1105" s="120" t="s">
        <v>129</v>
      </c>
      <c r="E1105" s="121" t="s">
        <v>723</v>
      </c>
      <c r="F1105" s="122" t="s">
        <v>724</v>
      </c>
      <c r="G1105" s="123" t="s">
        <v>347</v>
      </c>
      <c r="H1105" s="124">
        <v>80</v>
      </c>
      <c r="I1105" s="125"/>
      <c r="J1105" s="125">
        <f>ROUND(I1105*H1105,2)</f>
        <v>0</v>
      </c>
      <c r="K1105" s="122" t="s">
        <v>133</v>
      </c>
      <c r="L1105" s="30"/>
      <c r="M1105" s="126" t="s">
        <v>3</v>
      </c>
      <c r="N1105" s="127" t="s">
        <v>48</v>
      </c>
      <c r="O1105" s="128">
        <v>2.8000000000000001E-2</v>
      </c>
      <c r="P1105" s="128">
        <f>O1105*H1105</f>
        <v>2.2400000000000002</v>
      </c>
      <c r="Q1105" s="128">
        <v>2.0000000000000002E-5</v>
      </c>
      <c r="R1105" s="128">
        <f>Q1105*H1105</f>
        <v>1.6000000000000001E-3</v>
      </c>
      <c r="S1105" s="128">
        <v>0</v>
      </c>
      <c r="T1105" s="129">
        <f>S1105*H1105</f>
        <v>0</v>
      </c>
      <c r="AR1105" s="130" t="s">
        <v>278</v>
      </c>
      <c r="AT1105" s="130" t="s">
        <v>129</v>
      </c>
      <c r="AU1105" s="130" t="s">
        <v>84</v>
      </c>
      <c r="AY1105" s="18" t="s">
        <v>126</v>
      </c>
      <c r="BE1105" s="131">
        <f>IF(N1105="základní",J1105,0)</f>
        <v>0</v>
      </c>
      <c r="BF1105" s="131">
        <f>IF(N1105="snížená",J1105,0)</f>
        <v>0</v>
      </c>
      <c r="BG1105" s="131">
        <f>IF(N1105="zákl. přenesená",J1105,0)</f>
        <v>0</v>
      </c>
      <c r="BH1105" s="131">
        <f>IF(N1105="sníž. přenesená",J1105,0)</f>
        <v>0</v>
      </c>
      <c r="BI1105" s="131">
        <f>IF(N1105="nulová",J1105,0)</f>
        <v>0</v>
      </c>
      <c r="BJ1105" s="18" t="s">
        <v>82</v>
      </c>
      <c r="BK1105" s="131">
        <f>ROUND(I1105*H1105,2)</f>
        <v>0</v>
      </c>
      <c r="BL1105" s="18" t="s">
        <v>278</v>
      </c>
      <c r="BM1105" s="130" t="s">
        <v>725</v>
      </c>
    </row>
    <row r="1106" spans="2:65" s="1" customFormat="1" ht="33" customHeight="1">
      <c r="B1106" s="119"/>
      <c r="C1106" s="120" t="s">
        <v>726</v>
      </c>
      <c r="D1106" s="120" t="s">
        <v>129</v>
      </c>
      <c r="E1106" s="121" t="s">
        <v>727</v>
      </c>
      <c r="F1106" s="122" t="s">
        <v>728</v>
      </c>
      <c r="G1106" s="123" t="s">
        <v>347</v>
      </c>
      <c r="H1106" s="124">
        <v>80</v>
      </c>
      <c r="I1106" s="125"/>
      <c r="J1106" s="125">
        <f>ROUND(I1106*H1106,2)</f>
        <v>0</v>
      </c>
      <c r="K1106" s="122" t="s">
        <v>133</v>
      </c>
      <c r="L1106" s="30"/>
      <c r="M1106" s="126" t="s">
        <v>3</v>
      </c>
      <c r="N1106" s="127" t="s">
        <v>48</v>
      </c>
      <c r="O1106" s="128">
        <v>0.06</v>
      </c>
      <c r="P1106" s="128">
        <f>O1106*H1106</f>
        <v>4.8</v>
      </c>
      <c r="Q1106" s="128">
        <v>3.0000000000000001E-5</v>
      </c>
      <c r="R1106" s="128">
        <f>Q1106*H1106</f>
        <v>2.4000000000000002E-3</v>
      </c>
      <c r="S1106" s="128">
        <v>0</v>
      </c>
      <c r="T1106" s="129">
        <f>S1106*H1106</f>
        <v>0</v>
      </c>
      <c r="AR1106" s="130" t="s">
        <v>278</v>
      </c>
      <c r="AT1106" s="130" t="s">
        <v>129</v>
      </c>
      <c r="AU1106" s="130" t="s">
        <v>84</v>
      </c>
      <c r="AY1106" s="18" t="s">
        <v>126</v>
      </c>
      <c r="BE1106" s="131">
        <f>IF(N1106="základní",J1106,0)</f>
        <v>0</v>
      </c>
      <c r="BF1106" s="131">
        <f>IF(N1106="snížená",J1106,0)</f>
        <v>0</v>
      </c>
      <c r="BG1106" s="131">
        <f>IF(N1106="zákl. přenesená",J1106,0)</f>
        <v>0</v>
      </c>
      <c r="BH1106" s="131">
        <f>IF(N1106="sníž. přenesená",J1106,0)</f>
        <v>0</v>
      </c>
      <c r="BI1106" s="131">
        <f>IF(N1106="nulová",J1106,0)</f>
        <v>0</v>
      </c>
      <c r="BJ1106" s="18" t="s">
        <v>82</v>
      </c>
      <c r="BK1106" s="131">
        <f>ROUND(I1106*H1106,2)</f>
        <v>0</v>
      </c>
      <c r="BL1106" s="18" t="s">
        <v>278</v>
      </c>
      <c r="BM1106" s="130" t="s">
        <v>729</v>
      </c>
    </row>
    <row r="1107" spans="2:65" s="1" customFormat="1" ht="33" customHeight="1">
      <c r="B1107" s="119"/>
      <c r="C1107" s="120" t="s">
        <v>732</v>
      </c>
      <c r="D1107" s="120" t="s">
        <v>129</v>
      </c>
      <c r="E1107" s="121" t="s">
        <v>988</v>
      </c>
      <c r="F1107" s="122" t="s">
        <v>989</v>
      </c>
      <c r="G1107" s="123" t="s">
        <v>975</v>
      </c>
      <c r="H1107" s="124">
        <v>6</v>
      </c>
      <c r="I1107" s="125"/>
      <c r="J1107" s="125">
        <f>ROUND(I1107*H1107,2)</f>
        <v>0</v>
      </c>
      <c r="K1107" s="122" t="s">
        <v>978</v>
      </c>
      <c r="L1107" s="30"/>
      <c r="M1107" s="126"/>
      <c r="N1107" s="127"/>
      <c r="O1107" s="128"/>
      <c r="P1107" s="128"/>
      <c r="Q1107" s="128"/>
      <c r="R1107" s="128"/>
      <c r="S1107" s="128"/>
      <c r="T1107" s="129"/>
      <c r="AR1107" s="130"/>
      <c r="AT1107" s="130"/>
      <c r="AU1107" s="130"/>
      <c r="AY1107" s="18"/>
      <c r="BE1107" s="131"/>
      <c r="BF1107" s="131"/>
      <c r="BG1107" s="131"/>
      <c r="BH1107" s="131"/>
      <c r="BI1107" s="131"/>
      <c r="BJ1107" s="18"/>
      <c r="BK1107" s="131"/>
      <c r="BL1107" s="18"/>
      <c r="BM1107" s="130"/>
    </row>
    <row r="1108" spans="2:65" s="11" customFormat="1" ht="22.9" customHeight="1">
      <c r="B1108" s="108"/>
      <c r="D1108" s="109" t="s">
        <v>76</v>
      </c>
      <c r="E1108" s="117" t="s">
        <v>730</v>
      </c>
      <c r="F1108" s="117" t="s">
        <v>731</v>
      </c>
      <c r="J1108" s="118">
        <f>SUM(J1109:J1147)</f>
        <v>0</v>
      </c>
      <c r="L1108" s="108"/>
      <c r="M1108" s="112"/>
      <c r="P1108" s="113">
        <f>SUM(P1109:P1165)</f>
        <v>277.5</v>
      </c>
      <c r="R1108" s="113">
        <f>SUM(R1109:R1165)</f>
        <v>0.72499999999999998</v>
      </c>
      <c r="T1108" s="114">
        <f>SUM(T1109:T1165)</f>
        <v>0.37499999999999994</v>
      </c>
      <c r="AR1108" s="109" t="s">
        <v>84</v>
      </c>
      <c r="AT1108" s="115" t="s">
        <v>76</v>
      </c>
      <c r="AU1108" s="115" t="s">
        <v>82</v>
      </c>
      <c r="AY1108" s="109" t="s">
        <v>126</v>
      </c>
      <c r="BK1108" s="116">
        <f>SUM(BK1109:BK1165)</f>
        <v>0</v>
      </c>
    </row>
    <row r="1109" spans="2:65" s="1" customFormat="1" ht="24.2" customHeight="1">
      <c r="B1109" s="119"/>
      <c r="C1109" s="120" t="s">
        <v>732</v>
      </c>
      <c r="D1109" s="120" t="s">
        <v>129</v>
      </c>
      <c r="E1109" s="121" t="s">
        <v>733</v>
      </c>
      <c r="F1109" s="122" t="s">
        <v>734</v>
      </c>
      <c r="G1109" s="123" t="s">
        <v>148</v>
      </c>
      <c r="H1109" s="124">
        <v>2500</v>
      </c>
      <c r="I1109" s="125"/>
      <c r="J1109" s="125">
        <f>ROUND(I1109*H1109,2)</f>
        <v>0</v>
      </c>
      <c r="K1109" s="122" t="s">
        <v>133</v>
      </c>
      <c r="L1109" s="30"/>
      <c r="M1109" s="126" t="s">
        <v>3</v>
      </c>
      <c r="N1109" s="127" t="s">
        <v>48</v>
      </c>
      <c r="O1109" s="128">
        <v>1.2E-2</v>
      </c>
      <c r="P1109" s="128">
        <f>O1109*H1109</f>
        <v>30</v>
      </c>
      <c r="Q1109" s="128">
        <v>0</v>
      </c>
      <c r="R1109" s="128">
        <f>Q1109*H1109</f>
        <v>0</v>
      </c>
      <c r="S1109" s="128">
        <v>0</v>
      </c>
      <c r="T1109" s="129">
        <f>S1109*H1109</f>
        <v>0</v>
      </c>
      <c r="AR1109" s="130" t="s">
        <v>278</v>
      </c>
      <c r="AT1109" s="130" t="s">
        <v>129</v>
      </c>
      <c r="AU1109" s="130" t="s">
        <v>84</v>
      </c>
      <c r="AY1109" s="18" t="s">
        <v>126</v>
      </c>
      <c r="BE1109" s="131">
        <f>IF(N1109="základní",J1109,0)</f>
        <v>0</v>
      </c>
      <c r="BF1109" s="131">
        <f>IF(N1109="snížená",J1109,0)</f>
        <v>0</v>
      </c>
      <c r="BG1109" s="131">
        <f>IF(N1109="zákl. přenesená",J1109,0)</f>
        <v>0</v>
      </c>
      <c r="BH1109" s="131">
        <f>IF(N1109="sníž. přenesená",J1109,0)</f>
        <v>0</v>
      </c>
      <c r="BI1109" s="131">
        <f>IF(N1109="nulová",J1109,0)</f>
        <v>0</v>
      </c>
      <c r="BJ1109" s="18" t="s">
        <v>82</v>
      </c>
      <c r="BK1109" s="131">
        <f>ROUND(I1109*H1109,2)</f>
        <v>0</v>
      </c>
      <c r="BL1109" s="18" t="s">
        <v>278</v>
      </c>
      <c r="BM1109" s="130" t="s">
        <v>735</v>
      </c>
    </row>
    <row r="1110" spans="2:65" s="1" customFormat="1" hidden="1" outlineLevel="1">
      <c r="B1110" s="30"/>
      <c r="D1110" s="132" t="s">
        <v>136</v>
      </c>
      <c r="F1110" s="133" t="s">
        <v>736</v>
      </c>
      <c r="L1110" s="30"/>
      <c r="M1110" s="134"/>
      <c r="T1110" s="51"/>
      <c r="AT1110" s="18" t="s">
        <v>136</v>
      </c>
      <c r="AU1110" s="18" t="s">
        <v>84</v>
      </c>
    </row>
    <row r="1111" spans="2:65" s="12" customFormat="1" hidden="1" outlineLevel="1">
      <c r="B1111" s="135"/>
      <c r="D1111" s="136" t="s">
        <v>138</v>
      </c>
      <c r="E1111" s="137" t="s">
        <v>3</v>
      </c>
      <c r="F1111" s="138" t="s">
        <v>139</v>
      </c>
      <c r="H1111" s="137" t="s">
        <v>3</v>
      </c>
      <c r="L1111" s="135"/>
      <c r="M1111" s="139"/>
      <c r="T1111" s="140"/>
      <c r="AT1111" s="137" t="s">
        <v>138</v>
      </c>
      <c r="AU1111" s="137" t="s">
        <v>84</v>
      </c>
      <c r="AV1111" s="12" t="s">
        <v>82</v>
      </c>
      <c r="AW1111" s="12" t="s">
        <v>36</v>
      </c>
      <c r="AX1111" s="12" t="s">
        <v>77</v>
      </c>
      <c r="AY1111" s="137" t="s">
        <v>126</v>
      </c>
    </row>
    <row r="1112" spans="2:65" s="12" customFormat="1" hidden="1" outlineLevel="1">
      <c r="B1112" s="135"/>
      <c r="D1112" s="136" t="s">
        <v>138</v>
      </c>
      <c r="E1112" s="137" t="s">
        <v>3</v>
      </c>
      <c r="F1112" s="138" t="s">
        <v>140</v>
      </c>
      <c r="H1112" s="137" t="s">
        <v>3</v>
      </c>
      <c r="L1112" s="135"/>
      <c r="M1112" s="139"/>
      <c r="T1112" s="140"/>
      <c r="AT1112" s="137" t="s">
        <v>138</v>
      </c>
      <c r="AU1112" s="137" t="s">
        <v>84</v>
      </c>
      <c r="AV1112" s="12" t="s">
        <v>82</v>
      </c>
      <c r="AW1112" s="12" t="s">
        <v>36</v>
      </c>
      <c r="AX1112" s="12" t="s">
        <v>77</v>
      </c>
      <c r="AY1112" s="137" t="s">
        <v>126</v>
      </c>
    </row>
    <row r="1113" spans="2:65" s="13" customFormat="1" ht="22.5" hidden="1" outlineLevel="1">
      <c r="B1113" s="141"/>
      <c r="D1113" s="136" t="s">
        <v>138</v>
      </c>
      <c r="E1113" s="142" t="s">
        <v>3</v>
      </c>
      <c r="F1113" s="143" t="s">
        <v>737</v>
      </c>
      <c r="H1113" s="144">
        <v>71.385999999999996</v>
      </c>
      <c r="L1113" s="141"/>
      <c r="M1113" s="145"/>
      <c r="T1113" s="146"/>
      <c r="AT1113" s="142" t="s">
        <v>138</v>
      </c>
      <c r="AU1113" s="142" t="s">
        <v>84</v>
      </c>
      <c r="AV1113" s="13" t="s">
        <v>84</v>
      </c>
      <c r="AW1113" s="13" t="s">
        <v>36</v>
      </c>
      <c r="AX1113" s="13" t="s">
        <v>77</v>
      </c>
      <c r="AY1113" s="142" t="s">
        <v>126</v>
      </c>
    </row>
    <row r="1114" spans="2:65" s="13" customFormat="1" hidden="1" outlineLevel="1">
      <c r="B1114" s="141"/>
      <c r="D1114" s="136" t="s">
        <v>138</v>
      </c>
      <c r="E1114" s="142" t="s">
        <v>3</v>
      </c>
      <c r="F1114" s="143" t="s">
        <v>738</v>
      </c>
      <c r="H1114" s="144">
        <v>0.84</v>
      </c>
      <c r="L1114" s="141"/>
      <c r="M1114" s="145"/>
      <c r="T1114" s="146"/>
      <c r="AT1114" s="142" t="s">
        <v>138</v>
      </c>
      <c r="AU1114" s="142" t="s">
        <v>84</v>
      </c>
      <c r="AV1114" s="13" t="s">
        <v>84</v>
      </c>
      <c r="AW1114" s="13" t="s">
        <v>36</v>
      </c>
      <c r="AX1114" s="13" t="s">
        <v>77</v>
      </c>
      <c r="AY1114" s="142" t="s">
        <v>126</v>
      </c>
    </row>
    <row r="1115" spans="2:65" s="13" customFormat="1" ht="22.5" hidden="1" outlineLevel="1">
      <c r="B1115" s="141"/>
      <c r="D1115" s="136" t="s">
        <v>138</v>
      </c>
      <c r="E1115" s="142" t="s">
        <v>3</v>
      </c>
      <c r="F1115" s="143" t="s">
        <v>739</v>
      </c>
      <c r="H1115" s="144">
        <v>131.04</v>
      </c>
      <c r="L1115" s="141"/>
      <c r="M1115" s="145"/>
      <c r="T1115" s="146"/>
      <c r="AT1115" s="142" t="s">
        <v>138</v>
      </c>
      <c r="AU1115" s="142" t="s">
        <v>84</v>
      </c>
      <c r="AV1115" s="13" t="s">
        <v>84</v>
      </c>
      <c r="AW1115" s="13" t="s">
        <v>36</v>
      </c>
      <c r="AX1115" s="13" t="s">
        <v>77</v>
      </c>
      <c r="AY1115" s="142" t="s">
        <v>126</v>
      </c>
    </row>
    <row r="1116" spans="2:65" s="12" customFormat="1" hidden="1" outlineLevel="1">
      <c r="B1116" s="135"/>
      <c r="D1116" s="136" t="s">
        <v>138</v>
      </c>
      <c r="E1116" s="137" t="s">
        <v>3</v>
      </c>
      <c r="F1116" s="138" t="s">
        <v>154</v>
      </c>
      <c r="H1116" s="137" t="s">
        <v>3</v>
      </c>
      <c r="L1116" s="135"/>
      <c r="M1116" s="139"/>
      <c r="T1116" s="140"/>
      <c r="AT1116" s="137" t="s">
        <v>138</v>
      </c>
      <c r="AU1116" s="137" t="s">
        <v>84</v>
      </c>
      <c r="AV1116" s="12" t="s">
        <v>82</v>
      </c>
      <c r="AW1116" s="12" t="s">
        <v>36</v>
      </c>
      <c r="AX1116" s="12" t="s">
        <v>77</v>
      </c>
      <c r="AY1116" s="137" t="s">
        <v>126</v>
      </c>
    </row>
    <row r="1117" spans="2:65" s="13" customFormat="1" ht="22.5" hidden="1" outlineLevel="1">
      <c r="B1117" s="141"/>
      <c r="D1117" s="136" t="s">
        <v>138</v>
      </c>
      <c r="E1117" s="142" t="s">
        <v>3</v>
      </c>
      <c r="F1117" s="143" t="s">
        <v>740</v>
      </c>
      <c r="H1117" s="144">
        <v>69.078999999999994</v>
      </c>
      <c r="L1117" s="141"/>
      <c r="M1117" s="145"/>
      <c r="T1117" s="146"/>
      <c r="AT1117" s="142" t="s">
        <v>138</v>
      </c>
      <c r="AU1117" s="142" t="s">
        <v>84</v>
      </c>
      <c r="AV1117" s="13" t="s">
        <v>84</v>
      </c>
      <c r="AW1117" s="13" t="s">
        <v>36</v>
      </c>
      <c r="AX1117" s="13" t="s">
        <v>77</v>
      </c>
      <c r="AY1117" s="142" t="s">
        <v>126</v>
      </c>
    </row>
    <row r="1118" spans="2:65" s="13" customFormat="1" ht="22.5" hidden="1" outlineLevel="1">
      <c r="B1118" s="141"/>
      <c r="D1118" s="136" t="s">
        <v>138</v>
      </c>
      <c r="E1118" s="142" t="s">
        <v>3</v>
      </c>
      <c r="F1118" s="143" t="s">
        <v>741</v>
      </c>
      <c r="H1118" s="144">
        <v>168.09</v>
      </c>
      <c r="L1118" s="141"/>
      <c r="M1118" s="145"/>
      <c r="T1118" s="146"/>
      <c r="AT1118" s="142" t="s">
        <v>138</v>
      </c>
      <c r="AU1118" s="142" t="s">
        <v>84</v>
      </c>
      <c r="AV1118" s="13" t="s">
        <v>84</v>
      </c>
      <c r="AW1118" s="13" t="s">
        <v>36</v>
      </c>
      <c r="AX1118" s="13" t="s">
        <v>77</v>
      </c>
      <c r="AY1118" s="142" t="s">
        <v>126</v>
      </c>
    </row>
    <row r="1119" spans="2:65" s="12" customFormat="1" hidden="1" outlineLevel="1">
      <c r="B1119" s="135"/>
      <c r="D1119" s="136" t="s">
        <v>138</v>
      </c>
      <c r="E1119" s="137" t="s">
        <v>3</v>
      </c>
      <c r="F1119" s="138" t="s">
        <v>141</v>
      </c>
      <c r="H1119" s="137" t="s">
        <v>3</v>
      </c>
      <c r="L1119" s="135"/>
      <c r="M1119" s="139"/>
      <c r="T1119" s="140"/>
      <c r="AT1119" s="137" t="s">
        <v>138</v>
      </c>
      <c r="AU1119" s="137" t="s">
        <v>84</v>
      </c>
      <c r="AV1119" s="12" t="s">
        <v>82</v>
      </c>
      <c r="AW1119" s="12" t="s">
        <v>36</v>
      </c>
      <c r="AX1119" s="12" t="s">
        <v>77</v>
      </c>
      <c r="AY1119" s="137" t="s">
        <v>126</v>
      </c>
    </row>
    <row r="1120" spans="2:65" s="13" customFormat="1" ht="22.5" hidden="1" outlineLevel="1">
      <c r="B1120" s="141"/>
      <c r="D1120" s="136" t="s">
        <v>138</v>
      </c>
      <c r="E1120" s="142" t="s">
        <v>3</v>
      </c>
      <c r="F1120" s="143" t="s">
        <v>740</v>
      </c>
      <c r="H1120" s="144">
        <v>69.078999999999994</v>
      </c>
      <c r="L1120" s="141"/>
      <c r="M1120" s="145"/>
      <c r="T1120" s="146"/>
      <c r="AT1120" s="142" t="s">
        <v>138</v>
      </c>
      <c r="AU1120" s="142" t="s">
        <v>84</v>
      </c>
      <c r="AV1120" s="13" t="s">
        <v>84</v>
      </c>
      <c r="AW1120" s="13" t="s">
        <v>36</v>
      </c>
      <c r="AX1120" s="13" t="s">
        <v>77</v>
      </c>
      <c r="AY1120" s="142" t="s">
        <v>126</v>
      </c>
    </row>
    <row r="1121" spans="2:65" s="13" customFormat="1" hidden="1" outlineLevel="1">
      <c r="B1121" s="141"/>
      <c r="D1121" s="136" t="s">
        <v>138</v>
      </c>
      <c r="E1121" s="142" t="s">
        <v>3</v>
      </c>
      <c r="F1121" s="143" t="s">
        <v>742</v>
      </c>
      <c r="H1121" s="144">
        <v>169.845</v>
      </c>
      <c r="L1121" s="141"/>
      <c r="M1121" s="145"/>
      <c r="T1121" s="146"/>
      <c r="AT1121" s="142" t="s">
        <v>138</v>
      </c>
      <c r="AU1121" s="142" t="s">
        <v>84</v>
      </c>
      <c r="AV1121" s="13" t="s">
        <v>84</v>
      </c>
      <c r="AW1121" s="13" t="s">
        <v>36</v>
      </c>
      <c r="AX1121" s="13" t="s">
        <v>77</v>
      </c>
      <c r="AY1121" s="142" t="s">
        <v>126</v>
      </c>
    </row>
    <row r="1122" spans="2:65" s="12" customFormat="1" hidden="1" outlineLevel="1">
      <c r="B1122" s="135"/>
      <c r="D1122" s="136" t="s">
        <v>138</v>
      </c>
      <c r="E1122" s="137" t="s">
        <v>3</v>
      </c>
      <c r="F1122" s="138" t="s">
        <v>142</v>
      </c>
      <c r="H1122" s="137" t="s">
        <v>3</v>
      </c>
      <c r="L1122" s="135"/>
      <c r="M1122" s="139"/>
      <c r="T1122" s="140"/>
      <c r="AT1122" s="137" t="s">
        <v>138</v>
      </c>
      <c r="AU1122" s="137" t="s">
        <v>84</v>
      </c>
      <c r="AV1122" s="12" t="s">
        <v>82</v>
      </c>
      <c r="AW1122" s="12" t="s">
        <v>36</v>
      </c>
      <c r="AX1122" s="12" t="s">
        <v>77</v>
      </c>
      <c r="AY1122" s="137" t="s">
        <v>126</v>
      </c>
    </row>
    <row r="1123" spans="2:65" s="13" customFormat="1" ht="22.5" hidden="1" outlineLevel="1">
      <c r="B1123" s="141"/>
      <c r="D1123" s="136" t="s">
        <v>138</v>
      </c>
      <c r="E1123" s="142" t="s">
        <v>3</v>
      </c>
      <c r="F1123" s="143" t="s">
        <v>743</v>
      </c>
      <c r="H1123" s="144">
        <v>195.215</v>
      </c>
      <c r="L1123" s="141"/>
      <c r="M1123" s="145"/>
      <c r="T1123" s="146"/>
      <c r="AT1123" s="142" t="s">
        <v>138</v>
      </c>
      <c r="AU1123" s="142" t="s">
        <v>84</v>
      </c>
      <c r="AV1123" s="13" t="s">
        <v>84</v>
      </c>
      <c r="AW1123" s="13" t="s">
        <v>36</v>
      </c>
      <c r="AX1123" s="13" t="s">
        <v>77</v>
      </c>
      <c r="AY1123" s="142" t="s">
        <v>126</v>
      </c>
    </row>
    <row r="1124" spans="2:65" s="12" customFormat="1" hidden="1" outlineLevel="1">
      <c r="B1124" s="135"/>
      <c r="D1124" s="136" t="s">
        <v>138</v>
      </c>
      <c r="E1124" s="137" t="s">
        <v>3</v>
      </c>
      <c r="F1124" s="138" t="s">
        <v>158</v>
      </c>
      <c r="H1124" s="137" t="s">
        <v>3</v>
      </c>
      <c r="L1124" s="135"/>
      <c r="M1124" s="139"/>
      <c r="T1124" s="140"/>
      <c r="AT1124" s="137" t="s">
        <v>138</v>
      </c>
      <c r="AU1124" s="137" t="s">
        <v>84</v>
      </c>
      <c r="AV1124" s="12" t="s">
        <v>82</v>
      </c>
      <c r="AW1124" s="12" t="s">
        <v>36</v>
      </c>
      <c r="AX1124" s="12" t="s">
        <v>77</v>
      </c>
      <c r="AY1124" s="137" t="s">
        <v>126</v>
      </c>
    </row>
    <row r="1125" spans="2:65" s="13" customFormat="1" ht="22.5" hidden="1" outlineLevel="1">
      <c r="B1125" s="141"/>
      <c r="D1125" s="136" t="s">
        <v>138</v>
      </c>
      <c r="E1125" s="142" t="s">
        <v>3</v>
      </c>
      <c r="F1125" s="143" t="s">
        <v>744</v>
      </c>
      <c r="H1125" s="144">
        <v>25.01</v>
      </c>
      <c r="L1125" s="141"/>
      <c r="M1125" s="145"/>
      <c r="T1125" s="146"/>
      <c r="AT1125" s="142" t="s">
        <v>138</v>
      </c>
      <c r="AU1125" s="142" t="s">
        <v>84</v>
      </c>
      <c r="AV1125" s="13" t="s">
        <v>84</v>
      </c>
      <c r="AW1125" s="13" t="s">
        <v>36</v>
      </c>
      <c r="AX1125" s="13" t="s">
        <v>77</v>
      </c>
      <c r="AY1125" s="142" t="s">
        <v>126</v>
      </c>
    </row>
    <row r="1126" spans="2:65" s="13" customFormat="1" ht="22.5" hidden="1" outlineLevel="1">
      <c r="B1126" s="141"/>
      <c r="D1126" s="136" t="s">
        <v>138</v>
      </c>
      <c r="E1126" s="142" t="s">
        <v>3</v>
      </c>
      <c r="F1126" s="143" t="s">
        <v>745</v>
      </c>
      <c r="H1126" s="144">
        <v>163.08799999999999</v>
      </c>
      <c r="L1126" s="141"/>
      <c r="M1126" s="145"/>
      <c r="T1126" s="146"/>
      <c r="AT1126" s="142" t="s">
        <v>138</v>
      </c>
      <c r="AU1126" s="142" t="s">
        <v>84</v>
      </c>
      <c r="AV1126" s="13" t="s">
        <v>84</v>
      </c>
      <c r="AW1126" s="13" t="s">
        <v>36</v>
      </c>
      <c r="AX1126" s="13" t="s">
        <v>77</v>
      </c>
      <c r="AY1126" s="142" t="s">
        <v>126</v>
      </c>
    </row>
    <row r="1127" spans="2:65" s="14" customFormat="1" hidden="1" outlineLevel="1">
      <c r="B1127" s="147"/>
      <c r="D1127" s="136" t="s">
        <v>138</v>
      </c>
      <c r="E1127" s="148" t="s">
        <v>3</v>
      </c>
      <c r="F1127" s="149" t="s">
        <v>143</v>
      </c>
      <c r="H1127" s="150">
        <v>1062.672</v>
      </c>
      <c r="L1127" s="147"/>
      <c r="M1127" s="151"/>
      <c r="T1127" s="152"/>
      <c r="AT1127" s="148" t="s">
        <v>138</v>
      </c>
      <c r="AU1127" s="148" t="s">
        <v>84</v>
      </c>
      <c r="AV1127" s="14" t="s">
        <v>134</v>
      </c>
      <c r="AW1127" s="14" t="s">
        <v>36</v>
      </c>
      <c r="AX1127" s="14" t="s">
        <v>82</v>
      </c>
      <c r="AY1127" s="148" t="s">
        <v>126</v>
      </c>
    </row>
    <row r="1128" spans="2:65" s="1" customFormat="1" ht="24.2" customHeight="1" collapsed="1">
      <c r="B1128" s="119"/>
      <c r="C1128" s="120" t="s">
        <v>746</v>
      </c>
      <c r="D1128" s="120" t="s">
        <v>129</v>
      </c>
      <c r="E1128" s="121" t="s">
        <v>747</v>
      </c>
      <c r="F1128" s="122" t="s">
        <v>748</v>
      </c>
      <c r="G1128" s="123" t="s">
        <v>148</v>
      </c>
      <c r="H1128" s="124">
        <v>2500</v>
      </c>
      <c r="I1128" s="125"/>
      <c r="J1128" s="125">
        <f>ROUND(I1128*H1128,2)</f>
        <v>0</v>
      </c>
      <c r="K1128" s="122" t="s">
        <v>133</v>
      </c>
      <c r="L1128" s="30"/>
      <c r="M1128" s="126" t="s">
        <v>3</v>
      </c>
      <c r="N1128" s="127" t="s">
        <v>48</v>
      </c>
      <c r="O1128" s="128">
        <v>3.5000000000000003E-2</v>
      </c>
      <c r="P1128" s="128">
        <f>O1128*H1128</f>
        <v>87.500000000000014</v>
      </c>
      <c r="Q1128" s="128">
        <v>0</v>
      </c>
      <c r="R1128" s="128">
        <f>Q1128*H1128</f>
        <v>0</v>
      </c>
      <c r="S1128" s="128">
        <v>1.4999999999999999E-4</v>
      </c>
      <c r="T1128" s="129">
        <f>S1128*H1128</f>
        <v>0.37499999999999994</v>
      </c>
      <c r="AR1128" s="130" t="s">
        <v>278</v>
      </c>
      <c r="AT1128" s="130" t="s">
        <v>129</v>
      </c>
      <c r="AU1128" s="130" t="s">
        <v>84</v>
      </c>
      <c r="AY1128" s="18" t="s">
        <v>126</v>
      </c>
      <c r="BE1128" s="131">
        <f>IF(N1128="základní",J1128,0)</f>
        <v>0</v>
      </c>
      <c r="BF1128" s="131">
        <f>IF(N1128="snížená",J1128,0)</f>
        <v>0</v>
      </c>
      <c r="BG1128" s="131">
        <f>IF(N1128="zákl. přenesená",J1128,0)</f>
        <v>0</v>
      </c>
      <c r="BH1128" s="131">
        <f>IF(N1128="sníž. přenesená",J1128,0)</f>
        <v>0</v>
      </c>
      <c r="BI1128" s="131">
        <f>IF(N1128="nulová",J1128,0)</f>
        <v>0</v>
      </c>
      <c r="BJ1128" s="18" t="s">
        <v>82</v>
      </c>
      <c r="BK1128" s="131">
        <f>ROUND(I1128*H1128,2)</f>
        <v>0</v>
      </c>
      <c r="BL1128" s="18" t="s">
        <v>278</v>
      </c>
      <c r="BM1128" s="130" t="s">
        <v>749</v>
      </c>
    </row>
    <row r="1129" spans="2:65" s="1" customFormat="1" hidden="1" outlineLevel="1">
      <c r="B1129" s="30"/>
      <c r="D1129" s="132" t="s">
        <v>136</v>
      </c>
      <c r="F1129" s="133" t="s">
        <v>750</v>
      </c>
      <c r="L1129" s="30"/>
      <c r="M1129" s="134"/>
      <c r="T1129" s="51"/>
      <c r="AT1129" s="18" t="s">
        <v>136</v>
      </c>
      <c r="AU1129" s="18" t="s">
        <v>84</v>
      </c>
    </row>
    <row r="1130" spans="2:65" s="12" customFormat="1" hidden="1" outlineLevel="1">
      <c r="B1130" s="135"/>
      <c r="D1130" s="136" t="s">
        <v>138</v>
      </c>
      <c r="E1130" s="137" t="s">
        <v>3</v>
      </c>
      <c r="F1130" s="138" t="s">
        <v>139</v>
      </c>
      <c r="H1130" s="137" t="s">
        <v>3</v>
      </c>
      <c r="L1130" s="135"/>
      <c r="M1130" s="139"/>
      <c r="T1130" s="140"/>
      <c r="AT1130" s="137" t="s">
        <v>138</v>
      </c>
      <c r="AU1130" s="137" t="s">
        <v>84</v>
      </c>
      <c r="AV1130" s="12" t="s">
        <v>82</v>
      </c>
      <c r="AW1130" s="12" t="s">
        <v>36</v>
      </c>
      <c r="AX1130" s="12" t="s">
        <v>77</v>
      </c>
      <c r="AY1130" s="137" t="s">
        <v>126</v>
      </c>
    </row>
    <row r="1131" spans="2:65" s="12" customFormat="1" hidden="1" outlineLevel="1">
      <c r="B1131" s="135"/>
      <c r="D1131" s="136" t="s">
        <v>138</v>
      </c>
      <c r="E1131" s="137" t="s">
        <v>3</v>
      </c>
      <c r="F1131" s="138" t="s">
        <v>140</v>
      </c>
      <c r="H1131" s="137" t="s">
        <v>3</v>
      </c>
      <c r="L1131" s="135"/>
      <c r="M1131" s="139"/>
      <c r="T1131" s="140"/>
      <c r="AT1131" s="137" t="s">
        <v>138</v>
      </c>
      <c r="AU1131" s="137" t="s">
        <v>84</v>
      </c>
      <c r="AV1131" s="12" t="s">
        <v>82</v>
      </c>
      <c r="AW1131" s="12" t="s">
        <v>36</v>
      </c>
      <c r="AX1131" s="12" t="s">
        <v>77</v>
      </c>
      <c r="AY1131" s="137" t="s">
        <v>126</v>
      </c>
    </row>
    <row r="1132" spans="2:65" s="13" customFormat="1" ht="22.5" hidden="1" outlineLevel="1">
      <c r="B1132" s="141"/>
      <c r="D1132" s="136" t="s">
        <v>138</v>
      </c>
      <c r="E1132" s="142" t="s">
        <v>3</v>
      </c>
      <c r="F1132" s="143" t="s">
        <v>737</v>
      </c>
      <c r="H1132" s="144">
        <v>71.385999999999996</v>
      </c>
      <c r="L1132" s="141"/>
      <c r="M1132" s="145"/>
      <c r="T1132" s="146"/>
      <c r="AT1132" s="142" t="s">
        <v>138</v>
      </c>
      <c r="AU1132" s="142" t="s">
        <v>84</v>
      </c>
      <c r="AV1132" s="13" t="s">
        <v>84</v>
      </c>
      <c r="AW1132" s="13" t="s">
        <v>36</v>
      </c>
      <c r="AX1132" s="13" t="s">
        <v>77</v>
      </c>
      <c r="AY1132" s="142" t="s">
        <v>126</v>
      </c>
    </row>
    <row r="1133" spans="2:65" s="13" customFormat="1" hidden="1" outlineLevel="1">
      <c r="B1133" s="141"/>
      <c r="D1133" s="136" t="s">
        <v>138</v>
      </c>
      <c r="E1133" s="142" t="s">
        <v>3</v>
      </c>
      <c r="F1133" s="143" t="s">
        <v>738</v>
      </c>
      <c r="H1133" s="144">
        <v>0.84</v>
      </c>
      <c r="L1133" s="141"/>
      <c r="M1133" s="145"/>
      <c r="T1133" s="146"/>
      <c r="AT1133" s="142" t="s">
        <v>138</v>
      </c>
      <c r="AU1133" s="142" t="s">
        <v>84</v>
      </c>
      <c r="AV1133" s="13" t="s">
        <v>84</v>
      </c>
      <c r="AW1133" s="13" t="s">
        <v>36</v>
      </c>
      <c r="AX1133" s="13" t="s">
        <v>77</v>
      </c>
      <c r="AY1133" s="142" t="s">
        <v>126</v>
      </c>
    </row>
    <row r="1134" spans="2:65" s="13" customFormat="1" ht="22.5" hidden="1" outlineLevel="1">
      <c r="B1134" s="141"/>
      <c r="D1134" s="136" t="s">
        <v>138</v>
      </c>
      <c r="E1134" s="142" t="s">
        <v>3</v>
      </c>
      <c r="F1134" s="143" t="s">
        <v>739</v>
      </c>
      <c r="H1134" s="144">
        <v>131.04</v>
      </c>
      <c r="L1134" s="141"/>
      <c r="M1134" s="145"/>
      <c r="T1134" s="146"/>
      <c r="AT1134" s="142" t="s">
        <v>138</v>
      </c>
      <c r="AU1134" s="142" t="s">
        <v>84</v>
      </c>
      <c r="AV1134" s="13" t="s">
        <v>84</v>
      </c>
      <c r="AW1134" s="13" t="s">
        <v>36</v>
      </c>
      <c r="AX1134" s="13" t="s">
        <v>77</v>
      </c>
      <c r="AY1134" s="142" t="s">
        <v>126</v>
      </c>
    </row>
    <row r="1135" spans="2:65" s="12" customFormat="1" hidden="1" outlineLevel="1">
      <c r="B1135" s="135"/>
      <c r="D1135" s="136" t="s">
        <v>138</v>
      </c>
      <c r="E1135" s="137" t="s">
        <v>3</v>
      </c>
      <c r="F1135" s="138" t="s">
        <v>154</v>
      </c>
      <c r="H1135" s="137" t="s">
        <v>3</v>
      </c>
      <c r="L1135" s="135"/>
      <c r="M1135" s="139"/>
      <c r="T1135" s="140"/>
      <c r="AT1135" s="137" t="s">
        <v>138</v>
      </c>
      <c r="AU1135" s="137" t="s">
        <v>84</v>
      </c>
      <c r="AV1135" s="12" t="s">
        <v>82</v>
      </c>
      <c r="AW1135" s="12" t="s">
        <v>36</v>
      </c>
      <c r="AX1135" s="12" t="s">
        <v>77</v>
      </c>
      <c r="AY1135" s="137" t="s">
        <v>126</v>
      </c>
    </row>
    <row r="1136" spans="2:65" s="13" customFormat="1" ht="22.5" hidden="1" outlineLevel="1">
      <c r="B1136" s="141"/>
      <c r="D1136" s="136" t="s">
        <v>138</v>
      </c>
      <c r="E1136" s="142" t="s">
        <v>3</v>
      </c>
      <c r="F1136" s="143" t="s">
        <v>740</v>
      </c>
      <c r="H1136" s="144">
        <v>69.078999999999994</v>
      </c>
      <c r="L1136" s="141"/>
      <c r="M1136" s="145"/>
      <c r="T1136" s="146"/>
      <c r="AT1136" s="142" t="s">
        <v>138</v>
      </c>
      <c r="AU1136" s="142" t="s">
        <v>84</v>
      </c>
      <c r="AV1136" s="13" t="s">
        <v>84</v>
      </c>
      <c r="AW1136" s="13" t="s">
        <v>36</v>
      </c>
      <c r="AX1136" s="13" t="s">
        <v>77</v>
      </c>
      <c r="AY1136" s="142" t="s">
        <v>126</v>
      </c>
    </row>
    <row r="1137" spans="2:65" s="13" customFormat="1" ht="22.5" hidden="1" outlineLevel="1">
      <c r="B1137" s="141"/>
      <c r="D1137" s="136" t="s">
        <v>138</v>
      </c>
      <c r="E1137" s="142" t="s">
        <v>3</v>
      </c>
      <c r="F1137" s="143" t="s">
        <v>741</v>
      </c>
      <c r="H1137" s="144">
        <v>168.09</v>
      </c>
      <c r="L1137" s="141"/>
      <c r="M1137" s="145"/>
      <c r="T1137" s="146"/>
      <c r="AT1137" s="142" t="s">
        <v>138</v>
      </c>
      <c r="AU1137" s="142" t="s">
        <v>84</v>
      </c>
      <c r="AV1137" s="13" t="s">
        <v>84</v>
      </c>
      <c r="AW1137" s="13" t="s">
        <v>36</v>
      </c>
      <c r="AX1137" s="13" t="s">
        <v>77</v>
      </c>
      <c r="AY1137" s="142" t="s">
        <v>126</v>
      </c>
    </row>
    <row r="1138" spans="2:65" s="12" customFormat="1" hidden="1" outlineLevel="1">
      <c r="B1138" s="135"/>
      <c r="D1138" s="136" t="s">
        <v>138</v>
      </c>
      <c r="E1138" s="137" t="s">
        <v>3</v>
      </c>
      <c r="F1138" s="138" t="s">
        <v>141</v>
      </c>
      <c r="H1138" s="137" t="s">
        <v>3</v>
      </c>
      <c r="L1138" s="135"/>
      <c r="M1138" s="139"/>
      <c r="T1138" s="140"/>
      <c r="AT1138" s="137" t="s">
        <v>138</v>
      </c>
      <c r="AU1138" s="137" t="s">
        <v>84</v>
      </c>
      <c r="AV1138" s="12" t="s">
        <v>82</v>
      </c>
      <c r="AW1138" s="12" t="s">
        <v>36</v>
      </c>
      <c r="AX1138" s="12" t="s">
        <v>77</v>
      </c>
      <c r="AY1138" s="137" t="s">
        <v>126</v>
      </c>
    </row>
    <row r="1139" spans="2:65" s="13" customFormat="1" ht="22.5" hidden="1" outlineLevel="1">
      <c r="B1139" s="141"/>
      <c r="D1139" s="136" t="s">
        <v>138</v>
      </c>
      <c r="E1139" s="142" t="s">
        <v>3</v>
      </c>
      <c r="F1139" s="143" t="s">
        <v>740</v>
      </c>
      <c r="H1139" s="144">
        <v>69.078999999999994</v>
      </c>
      <c r="L1139" s="141"/>
      <c r="M1139" s="145"/>
      <c r="T1139" s="146"/>
      <c r="AT1139" s="142" t="s">
        <v>138</v>
      </c>
      <c r="AU1139" s="142" t="s">
        <v>84</v>
      </c>
      <c r="AV1139" s="13" t="s">
        <v>84</v>
      </c>
      <c r="AW1139" s="13" t="s">
        <v>36</v>
      </c>
      <c r="AX1139" s="13" t="s">
        <v>77</v>
      </c>
      <c r="AY1139" s="142" t="s">
        <v>126</v>
      </c>
    </row>
    <row r="1140" spans="2:65" s="13" customFormat="1" hidden="1" outlineLevel="1">
      <c r="B1140" s="141"/>
      <c r="D1140" s="136" t="s">
        <v>138</v>
      </c>
      <c r="E1140" s="142" t="s">
        <v>3</v>
      </c>
      <c r="F1140" s="143" t="s">
        <v>742</v>
      </c>
      <c r="H1140" s="144">
        <v>169.845</v>
      </c>
      <c r="L1140" s="141"/>
      <c r="M1140" s="145"/>
      <c r="T1140" s="146"/>
      <c r="AT1140" s="142" t="s">
        <v>138</v>
      </c>
      <c r="AU1140" s="142" t="s">
        <v>84</v>
      </c>
      <c r="AV1140" s="13" t="s">
        <v>84</v>
      </c>
      <c r="AW1140" s="13" t="s">
        <v>36</v>
      </c>
      <c r="AX1140" s="13" t="s">
        <v>77</v>
      </c>
      <c r="AY1140" s="142" t="s">
        <v>126</v>
      </c>
    </row>
    <row r="1141" spans="2:65" s="12" customFormat="1" hidden="1" outlineLevel="1">
      <c r="B1141" s="135"/>
      <c r="D1141" s="136" t="s">
        <v>138</v>
      </c>
      <c r="E1141" s="137" t="s">
        <v>3</v>
      </c>
      <c r="F1141" s="138" t="s">
        <v>142</v>
      </c>
      <c r="H1141" s="137" t="s">
        <v>3</v>
      </c>
      <c r="L1141" s="135"/>
      <c r="M1141" s="139"/>
      <c r="T1141" s="140"/>
      <c r="AT1141" s="137" t="s">
        <v>138</v>
      </c>
      <c r="AU1141" s="137" t="s">
        <v>84</v>
      </c>
      <c r="AV1141" s="12" t="s">
        <v>82</v>
      </c>
      <c r="AW1141" s="12" t="s">
        <v>36</v>
      </c>
      <c r="AX1141" s="12" t="s">
        <v>77</v>
      </c>
      <c r="AY1141" s="137" t="s">
        <v>126</v>
      </c>
    </row>
    <row r="1142" spans="2:65" s="13" customFormat="1" ht="22.5" hidden="1" outlineLevel="1">
      <c r="B1142" s="141"/>
      <c r="D1142" s="136" t="s">
        <v>138</v>
      </c>
      <c r="E1142" s="142" t="s">
        <v>3</v>
      </c>
      <c r="F1142" s="143" t="s">
        <v>743</v>
      </c>
      <c r="H1142" s="144">
        <v>195.215</v>
      </c>
      <c r="L1142" s="141"/>
      <c r="M1142" s="145"/>
      <c r="T1142" s="146"/>
      <c r="AT1142" s="142" t="s">
        <v>138</v>
      </c>
      <c r="AU1142" s="142" t="s">
        <v>84</v>
      </c>
      <c r="AV1142" s="13" t="s">
        <v>84</v>
      </c>
      <c r="AW1142" s="13" t="s">
        <v>36</v>
      </c>
      <c r="AX1142" s="13" t="s">
        <v>77</v>
      </c>
      <c r="AY1142" s="142" t="s">
        <v>126</v>
      </c>
    </row>
    <row r="1143" spans="2:65" s="12" customFormat="1" hidden="1" outlineLevel="1">
      <c r="B1143" s="135"/>
      <c r="D1143" s="136" t="s">
        <v>138</v>
      </c>
      <c r="E1143" s="137" t="s">
        <v>3</v>
      </c>
      <c r="F1143" s="138" t="s">
        <v>158</v>
      </c>
      <c r="H1143" s="137" t="s">
        <v>3</v>
      </c>
      <c r="L1143" s="135"/>
      <c r="M1143" s="139"/>
      <c r="T1143" s="140"/>
      <c r="AT1143" s="137" t="s">
        <v>138</v>
      </c>
      <c r="AU1143" s="137" t="s">
        <v>84</v>
      </c>
      <c r="AV1143" s="12" t="s">
        <v>82</v>
      </c>
      <c r="AW1143" s="12" t="s">
        <v>36</v>
      </c>
      <c r="AX1143" s="12" t="s">
        <v>77</v>
      </c>
      <c r="AY1143" s="137" t="s">
        <v>126</v>
      </c>
    </row>
    <row r="1144" spans="2:65" s="13" customFormat="1" ht="22.5" hidden="1" outlineLevel="1">
      <c r="B1144" s="141"/>
      <c r="D1144" s="136" t="s">
        <v>138</v>
      </c>
      <c r="E1144" s="142" t="s">
        <v>3</v>
      </c>
      <c r="F1144" s="143" t="s">
        <v>744</v>
      </c>
      <c r="H1144" s="144">
        <v>25.01</v>
      </c>
      <c r="L1144" s="141"/>
      <c r="M1144" s="145"/>
      <c r="T1144" s="146"/>
      <c r="AT1144" s="142" t="s">
        <v>138</v>
      </c>
      <c r="AU1144" s="142" t="s">
        <v>84</v>
      </c>
      <c r="AV1144" s="13" t="s">
        <v>84</v>
      </c>
      <c r="AW1144" s="13" t="s">
        <v>36</v>
      </c>
      <c r="AX1144" s="13" t="s">
        <v>77</v>
      </c>
      <c r="AY1144" s="142" t="s">
        <v>126</v>
      </c>
    </row>
    <row r="1145" spans="2:65" s="13" customFormat="1" ht="22.5" hidden="1" outlineLevel="1">
      <c r="B1145" s="141"/>
      <c r="D1145" s="136" t="s">
        <v>138</v>
      </c>
      <c r="E1145" s="142" t="s">
        <v>3</v>
      </c>
      <c r="F1145" s="143" t="s">
        <v>745</v>
      </c>
      <c r="H1145" s="144">
        <v>163.08799999999999</v>
      </c>
      <c r="L1145" s="141"/>
      <c r="M1145" s="145"/>
      <c r="T1145" s="146"/>
      <c r="AT1145" s="142" t="s">
        <v>138</v>
      </c>
      <c r="AU1145" s="142" t="s">
        <v>84</v>
      </c>
      <c r="AV1145" s="13" t="s">
        <v>84</v>
      </c>
      <c r="AW1145" s="13" t="s">
        <v>36</v>
      </c>
      <c r="AX1145" s="13" t="s">
        <v>77</v>
      </c>
      <c r="AY1145" s="142" t="s">
        <v>126</v>
      </c>
    </row>
    <row r="1146" spans="2:65" s="14" customFormat="1" hidden="1" outlineLevel="1">
      <c r="B1146" s="147"/>
      <c r="D1146" s="136" t="s">
        <v>138</v>
      </c>
      <c r="E1146" s="148" t="s">
        <v>3</v>
      </c>
      <c r="F1146" s="149" t="s">
        <v>143</v>
      </c>
      <c r="H1146" s="150">
        <v>1062.672</v>
      </c>
      <c r="L1146" s="147"/>
      <c r="M1146" s="151"/>
      <c r="T1146" s="152"/>
      <c r="AT1146" s="148" t="s">
        <v>138</v>
      </c>
      <c r="AU1146" s="148" t="s">
        <v>84</v>
      </c>
      <c r="AV1146" s="14" t="s">
        <v>134</v>
      </c>
      <c r="AW1146" s="14" t="s">
        <v>36</v>
      </c>
      <c r="AX1146" s="14" t="s">
        <v>82</v>
      </c>
      <c r="AY1146" s="148" t="s">
        <v>126</v>
      </c>
    </row>
    <row r="1147" spans="2:65" s="1" customFormat="1" ht="37.9" customHeight="1" collapsed="1">
      <c r="B1147" s="119"/>
      <c r="C1147" s="120" t="s">
        <v>751</v>
      </c>
      <c r="D1147" s="120" t="s">
        <v>129</v>
      </c>
      <c r="E1147" s="121" t="s">
        <v>752</v>
      </c>
      <c r="F1147" s="122" t="s">
        <v>753</v>
      </c>
      <c r="G1147" s="123" t="s">
        <v>148</v>
      </c>
      <c r="H1147" s="124">
        <v>2500</v>
      </c>
      <c r="I1147" s="125"/>
      <c r="J1147" s="125">
        <f>ROUND(I1147*H1147,2)</f>
        <v>0</v>
      </c>
      <c r="K1147" s="122" t="s">
        <v>133</v>
      </c>
      <c r="L1147" s="30"/>
      <c r="M1147" s="126" t="s">
        <v>3</v>
      </c>
      <c r="N1147" s="127" t="s">
        <v>48</v>
      </c>
      <c r="O1147" s="128">
        <v>6.4000000000000001E-2</v>
      </c>
      <c r="P1147" s="128">
        <f>O1147*H1147</f>
        <v>160</v>
      </c>
      <c r="Q1147" s="128">
        <v>2.9E-4</v>
      </c>
      <c r="R1147" s="128">
        <f>Q1147*H1147</f>
        <v>0.72499999999999998</v>
      </c>
      <c r="S1147" s="128">
        <v>0</v>
      </c>
      <c r="T1147" s="129">
        <f>S1147*H1147</f>
        <v>0</v>
      </c>
      <c r="AR1147" s="130" t="s">
        <v>278</v>
      </c>
      <c r="AT1147" s="130" t="s">
        <v>129</v>
      </c>
      <c r="AU1147" s="130" t="s">
        <v>84</v>
      </c>
      <c r="AY1147" s="18" t="s">
        <v>126</v>
      </c>
      <c r="BE1147" s="131">
        <f>IF(N1147="základní",J1147,0)</f>
        <v>0</v>
      </c>
      <c r="BF1147" s="131">
        <f>IF(N1147="snížená",J1147,0)</f>
        <v>0</v>
      </c>
      <c r="BG1147" s="131">
        <f>IF(N1147="zákl. přenesená",J1147,0)</f>
        <v>0</v>
      </c>
      <c r="BH1147" s="131">
        <f>IF(N1147="sníž. přenesená",J1147,0)</f>
        <v>0</v>
      </c>
      <c r="BI1147" s="131">
        <f>IF(N1147="nulová",J1147,0)</f>
        <v>0</v>
      </c>
      <c r="BJ1147" s="18" t="s">
        <v>82</v>
      </c>
      <c r="BK1147" s="131">
        <f>ROUND(I1147*H1147,2)</f>
        <v>0</v>
      </c>
      <c r="BL1147" s="18" t="s">
        <v>278</v>
      </c>
      <c r="BM1147" s="130" t="s">
        <v>754</v>
      </c>
    </row>
    <row r="1148" spans="2:65" s="1" customFormat="1" hidden="1" outlineLevel="1">
      <c r="B1148" s="30"/>
      <c r="D1148" s="132" t="s">
        <v>136</v>
      </c>
      <c r="F1148" s="133" t="s">
        <v>755</v>
      </c>
      <c r="L1148" s="30"/>
      <c r="M1148" s="134"/>
      <c r="T1148" s="51"/>
      <c r="AT1148" s="18" t="s">
        <v>136</v>
      </c>
      <c r="AU1148" s="18" t="s">
        <v>84</v>
      </c>
    </row>
    <row r="1149" spans="2:65" s="12" customFormat="1" hidden="1" outlineLevel="1">
      <c r="B1149" s="135"/>
      <c r="D1149" s="136" t="s">
        <v>138</v>
      </c>
      <c r="E1149" s="137" t="s">
        <v>3</v>
      </c>
      <c r="F1149" s="138" t="s">
        <v>139</v>
      </c>
      <c r="H1149" s="137" t="s">
        <v>3</v>
      </c>
      <c r="L1149" s="135"/>
      <c r="M1149" s="139"/>
      <c r="T1149" s="140"/>
      <c r="AT1149" s="137" t="s">
        <v>138</v>
      </c>
      <c r="AU1149" s="137" t="s">
        <v>84</v>
      </c>
      <c r="AV1149" s="12" t="s">
        <v>82</v>
      </c>
      <c r="AW1149" s="12" t="s">
        <v>36</v>
      </c>
      <c r="AX1149" s="12" t="s">
        <v>77</v>
      </c>
      <c r="AY1149" s="137" t="s">
        <v>126</v>
      </c>
    </row>
    <row r="1150" spans="2:65" s="12" customFormat="1" hidden="1" outlineLevel="1">
      <c r="B1150" s="135"/>
      <c r="D1150" s="136" t="s">
        <v>138</v>
      </c>
      <c r="E1150" s="137" t="s">
        <v>3</v>
      </c>
      <c r="F1150" s="138" t="s">
        <v>140</v>
      </c>
      <c r="H1150" s="137" t="s">
        <v>3</v>
      </c>
      <c r="L1150" s="135"/>
      <c r="M1150" s="139"/>
      <c r="T1150" s="140"/>
      <c r="AT1150" s="137" t="s">
        <v>138</v>
      </c>
      <c r="AU1150" s="137" t="s">
        <v>84</v>
      </c>
      <c r="AV1150" s="12" t="s">
        <v>82</v>
      </c>
      <c r="AW1150" s="12" t="s">
        <v>36</v>
      </c>
      <c r="AX1150" s="12" t="s">
        <v>77</v>
      </c>
      <c r="AY1150" s="137" t="s">
        <v>126</v>
      </c>
    </row>
    <row r="1151" spans="2:65" s="13" customFormat="1" ht="22.5" hidden="1" outlineLevel="1">
      <c r="B1151" s="141"/>
      <c r="D1151" s="136" t="s">
        <v>138</v>
      </c>
      <c r="E1151" s="142" t="s">
        <v>3</v>
      </c>
      <c r="F1151" s="143" t="s">
        <v>737</v>
      </c>
      <c r="H1151" s="144">
        <v>71.385999999999996</v>
      </c>
      <c r="L1151" s="141"/>
      <c r="M1151" s="145"/>
      <c r="T1151" s="146"/>
      <c r="AT1151" s="142" t="s">
        <v>138</v>
      </c>
      <c r="AU1151" s="142" t="s">
        <v>84</v>
      </c>
      <c r="AV1151" s="13" t="s">
        <v>84</v>
      </c>
      <c r="AW1151" s="13" t="s">
        <v>36</v>
      </c>
      <c r="AX1151" s="13" t="s">
        <v>77</v>
      </c>
      <c r="AY1151" s="142" t="s">
        <v>126</v>
      </c>
    </row>
    <row r="1152" spans="2:65" s="13" customFormat="1" hidden="1" outlineLevel="1">
      <c r="B1152" s="141"/>
      <c r="D1152" s="136" t="s">
        <v>138</v>
      </c>
      <c r="E1152" s="142" t="s">
        <v>3</v>
      </c>
      <c r="F1152" s="143" t="s">
        <v>738</v>
      </c>
      <c r="H1152" s="144">
        <v>0.84</v>
      </c>
      <c r="L1152" s="141"/>
      <c r="M1152" s="145"/>
      <c r="T1152" s="146"/>
      <c r="AT1152" s="142" t="s">
        <v>138</v>
      </c>
      <c r="AU1152" s="142" t="s">
        <v>84</v>
      </c>
      <c r="AV1152" s="13" t="s">
        <v>84</v>
      </c>
      <c r="AW1152" s="13" t="s">
        <v>36</v>
      </c>
      <c r="AX1152" s="13" t="s">
        <v>77</v>
      </c>
      <c r="AY1152" s="142" t="s">
        <v>126</v>
      </c>
    </row>
    <row r="1153" spans="2:65" s="13" customFormat="1" ht="22.5" hidden="1" outlineLevel="1">
      <c r="B1153" s="141"/>
      <c r="D1153" s="136" t="s">
        <v>138</v>
      </c>
      <c r="E1153" s="142" t="s">
        <v>3</v>
      </c>
      <c r="F1153" s="143" t="s">
        <v>739</v>
      </c>
      <c r="H1153" s="144">
        <v>131.04</v>
      </c>
      <c r="L1153" s="141"/>
      <c r="M1153" s="145"/>
      <c r="T1153" s="146"/>
      <c r="AT1153" s="142" t="s">
        <v>138</v>
      </c>
      <c r="AU1153" s="142" t="s">
        <v>84</v>
      </c>
      <c r="AV1153" s="13" t="s">
        <v>84</v>
      </c>
      <c r="AW1153" s="13" t="s">
        <v>36</v>
      </c>
      <c r="AX1153" s="13" t="s">
        <v>77</v>
      </c>
      <c r="AY1153" s="142" t="s">
        <v>126</v>
      </c>
    </row>
    <row r="1154" spans="2:65" s="12" customFormat="1" hidden="1" outlineLevel="1">
      <c r="B1154" s="135"/>
      <c r="D1154" s="136" t="s">
        <v>138</v>
      </c>
      <c r="E1154" s="137" t="s">
        <v>3</v>
      </c>
      <c r="F1154" s="138" t="s">
        <v>154</v>
      </c>
      <c r="H1154" s="137" t="s">
        <v>3</v>
      </c>
      <c r="L1154" s="135"/>
      <c r="M1154" s="139"/>
      <c r="T1154" s="140"/>
      <c r="AT1154" s="137" t="s">
        <v>138</v>
      </c>
      <c r="AU1154" s="137" t="s">
        <v>84</v>
      </c>
      <c r="AV1154" s="12" t="s">
        <v>82</v>
      </c>
      <c r="AW1154" s="12" t="s">
        <v>36</v>
      </c>
      <c r="AX1154" s="12" t="s">
        <v>77</v>
      </c>
      <c r="AY1154" s="137" t="s">
        <v>126</v>
      </c>
    </row>
    <row r="1155" spans="2:65" s="13" customFormat="1" ht="22.5" hidden="1" outlineLevel="1">
      <c r="B1155" s="141"/>
      <c r="D1155" s="136" t="s">
        <v>138</v>
      </c>
      <c r="E1155" s="142" t="s">
        <v>3</v>
      </c>
      <c r="F1155" s="143" t="s">
        <v>740</v>
      </c>
      <c r="H1155" s="144">
        <v>69.078999999999994</v>
      </c>
      <c r="L1155" s="141"/>
      <c r="M1155" s="145"/>
      <c r="T1155" s="146"/>
      <c r="AT1155" s="142" t="s">
        <v>138</v>
      </c>
      <c r="AU1155" s="142" t="s">
        <v>84</v>
      </c>
      <c r="AV1155" s="13" t="s">
        <v>84</v>
      </c>
      <c r="AW1155" s="13" t="s">
        <v>36</v>
      </c>
      <c r="AX1155" s="13" t="s">
        <v>77</v>
      </c>
      <c r="AY1155" s="142" t="s">
        <v>126</v>
      </c>
    </row>
    <row r="1156" spans="2:65" s="13" customFormat="1" ht="22.5" hidden="1" outlineLevel="1">
      <c r="B1156" s="141"/>
      <c r="D1156" s="136" t="s">
        <v>138</v>
      </c>
      <c r="E1156" s="142" t="s">
        <v>3</v>
      </c>
      <c r="F1156" s="143" t="s">
        <v>741</v>
      </c>
      <c r="H1156" s="144">
        <v>168.09</v>
      </c>
      <c r="L1156" s="141"/>
      <c r="M1156" s="145"/>
      <c r="T1156" s="146"/>
      <c r="AT1156" s="142" t="s">
        <v>138</v>
      </c>
      <c r="AU1156" s="142" t="s">
        <v>84</v>
      </c>
      <c r="AV1156" s="13" t="s">
        <v>84</v>
      </c>
      <c r="AW1156" s="13" t="s">
        <v>36</v>
      </c>
      <c r="AX1156" s="13" t="s">
        <v>77</v>
      </c>
      <c r="AY1156" s="142" t="s">
        <v>126</v>
      </c>
    </row>
    <row r="1157" spans="2:65" s="12" customFormat="1" hidden="1" outlineLevel="1">
      <c r="B1157" s="135"/>
      <c r="D1157" s="136" t="s">
        <v>138</v>
      </c>
      <c r="E1157" s="137" t="s">
        <v>3</v>
      </c>
      <c r="F1157" s="138" t="s">
        <v>141</v>
      </c>
      <c r="H1157" s="137" t="s">
        <v>3</v>
      </c>
      <c r="L1157" s="135"/>
      <c r="M1157" s="139"/>
      <c r="T1157" s="140"/>
      <c r="AT1157" s="137" t="s">
        <v>138</v>
      </c>
      <c r="AU1157" s="137" t="s">
        <v>84</v>
      </c>
      <c r="AV1157" s="12" t="s">
        <v>82</v>
      </c>
      <c r="AW1157" s="12" t="s">
        <v>36</v>
      </c>
      <c r="AX1157" s="12" t="s">
        <v>77</v>
      </c>
      <c r="AY1157" s="137" t="s">
        <v>126</v>
      </c>
    </row>
    <row r="1158" spans="2:65" s="13" customFormat="1" ht="22.5" hidden="1" outlineLevel="1">
      <c r="B1158" s="141"/>
      <c r="D1158" s="136" t="s">
        <v>138</v>
      </c>
      <c r="E1158" s="142" t="s">
        <v>3</v>
      </c>
      <c r="F1158" s="143" t="s">
        <v>740</v>
      </c>
      <c r="H1158" s="144">
        <v>69.078999999999994</v>
      </c>
      <c r="L1158" s="141"/>
      <c r="M1158" s="145"/>
      <c r="T1158" s="146"/>
      <c r="AT1158" s="142" t="s">
        <v>138</v>
      </c>
      <c r="AU1158" s="142" t="s">
        <v>84</v>
      </c>
      <c r="AV1158" s="13" t="s">
        <v>84</v>
      </c>
      <c r="AW1158" s="13" t="s">
        <v>36</v>
      </c>
      <c r="AX1158" s="13" t="s">
        <v>77</v>
      </c>
      <c r="AY1158" s="142" t="s">
        <v>126</v>
      </c>
    </row>
    <row r="1159" spans="2:65" s="13" customFormat="1" hidden="1" outlineLevel="1">
      <c r="B1159" s="141"/>
      <c r="D1159" s="136" t="s">
        <v>138</v>
      </c>
      <c r="E1159" s="142" t="s">
        <v>3</v>
      </c>
      <c r="F1159" s="143" t="s">
        <v>742</v>
      </c>
      <c r="H1159" s="144">
        <v>169.845</v>
      </c>
      <c r="L1159" s="141"/>
      <c r="M1159" s="145"/>
      <c r="T1159" s="146"/>
      <c r="AT1159" s="142" t="s">
        <v>138</v>
      </c>
      <c r="AU1159" s="142" t="s">
        <v>84</v>
      </c>
      <c r="AV1159" s="13" t="s">
        <v>84</v>
      </c>
      <c r="AW1159" s="13" t="s">
        <v>36</v>
      </c>
      <c r="AX1159" s="13" t="s">
        <v>77</v>
      </c>
      <c r="AY1159" s="142" t="s">
        <v>126</v>
      </c>
    </row>
    <row r="1160" spans="2:65" s="12" customFormat="1" hidden="1" outlineLevel="1">
      <c r="B1160" s="135"/>
      <c r="D1160" s="136" t="s">
        <v>138</v>
      </c>
      <c r="E1160" s="137" t="s">
        <v>3</v>
      </c>
      <c r="F1160" s="138" t="s">
        <v>142</v>
      </c>
      <c r="H1160" s="137" t="s">
        <v>3</v>
      </c>
      <c r="L1160" s="135"/>
      <c r="M1160" s="139"/>
      <c r="T1160" s="140"/>
      <c r="AT1160" s="137" t="s">
        <v>138</v>
      </c>
      <c r="AU1160" s="137" t="s">
        <v>84</v>
      </c>
      <c r="AV1160" s="12" t="s">
        <v>82</v>
      </c>
      <c r="AW1160" s="12" t="s">
        <v>36</v>
      </c>
      <c r="AX1160" s="12" t="s">
        <v>77</v>
      </c>
      <c r="AY1160" s="137" t="s">
        <v>126</v>
      </c>
    </row>
    <row r="1161" spans="2:65" s="13" customFormat="1" ht="22.5" hidden="1" outlineLevel="1">
      <c r="B1161" s="141"/>
      <c r="D1161" s="136" t="s">
        <v>138</v>
      </c>
      <c r="E1161" s="142" t="s">
        <v>3</v>
      </c>
      <c r="F1161" s="143" t="s">
        <v>743</v>
      </c>
      <c r="H1161" s="144">
        <v>195.215</v>
      </c>
      <c r="L1161" s="141"/>
      <c r="M1161" s="145"/>
      <c r="T1161" s="146"/>
      <c r="AT1161" s="142" t="s">
        <v>138</v>
      </c>
      <c r="AU1161" s="142" t="s">
        <v>84</v>
      </c>
      <c r="AV1161" s="13" t="s">
        <v>84</v>
      </c>
      <c r="AW1161" s="13" t="s">
        <v>36</v>
      </c>
      <c r="AX1161" s="13" t="s">
        <v>77</v>
      </c>
      <c r="AY1161" s="142" t="s">
        <v>126</v>
      </c>
    </row>
    <row r="1162" spans="2:65" s="12" customFormat="1" hidden="1" outlineLevel="1">
      <c r="B1162" s="135"/>
      <c r="D1162" s="136" t="s">
        <v>138</v>
      </c>
      <c r="E1162" s="137" t="s">
        <v>3</v>
      </c>
      <c r="F1162" s="138" t="s">
        <v>158</v>
      </c>
      <c r="H1162" s="137" t="s">
        <v>3</v>
      </c>
      <c r="L1162" s="135"/>
      <c r="M1162" s="139"/>
      <c r="T1162" s="140"/>
      <c r="AT1162" s="137" t="s">
        <v>138</v>
      </c>
      <c r="AU1162" s="137" t="s">
        <v>84</v>
      </c>
      <c r="AV1162" s="12" t="s">
        <v>82</v>
      </c>
      <c r="AW1162" s="12" t="s">
        <v>36</v>
      </c>
      <c r="AX1162" s="12" t="s">
        <v>77</v>
      </c>
      <c r="AY1162" s="137" t="s">
        <v>126</v>
      </c>
    </row>
    <row r="1163" spans="2:65" s="13" customFormat="1" ht="22.5" hidden="1" outlineLevel="1">
      <c r="B1163" s="141"/>
      <c r="D1163" s="136" t="s">
        <v>138</v>
      </c>
      <c r="E1163" s="142" t="s">
        <v>3</v>
      </c>
      <c r="F1163" s="143" t="s">
        <v>744</v>
      </c>
      <c r="H1163" s="144">
        <v>25.01</v>
      </c>
      <c r="L1163" s="141"/>
      <c r="M1163" s="145"/>
      <c r="T1163" s="146"/>
      <c r="AT1163" s="142" t="s">
        <v>138</v>
      </c>
      <c r="AU1163" s="142" t="s">
        <v>84</v>
      </c>
      <c r="AV1163" s="13" t="s">
        <v>84</v>
      </c>
      <c r="AW1163" s="13" t="s">
        <v>36</v>
      </c>
      <c r="AX1163" s="13" t="s">
        <v>77</v>
      </c>
      <c r="AY1163" s="142" t="s">
        <v>126</v>
      </c>
    </row>
    <row r="1164" spans="2:65" s="13" customFormat="1" ht="22.5" hidden="1" outlineLevel="1">
      <c r="B1164" s="141"/>
      <c r="D1164" s="136" t="s">
        <v>138</v>
      </c>
      <c r="E1164" s="142" t="s">
        <v>3</v>
      </c>
      <c r="F1164" s="143" t="s">
        <v>745</v>
      </c>
      <c r="H1164" s="144">
        <v>163.08799999999999</v>
      </c>
      <c r="L1164" s="141"/>
      <c r="M1164" s="145"/>
      <c r="T1164" s="146"/>
      <c r="AT1164" s="142" t="s">
        <v>138</v>
      </c>
      <c r="AU1164" s="142" t="s">
        <v>84</v>
      </c>
      <c r="AV1164" s="13" t="s">
        <v>84</v>
      </c>
      <c r="AW1164" s="13" t="s">
        <v>36</v>
      </c>
      <c r="AX1164" s="13" t="s">
        <v>77</v>
      </c>
      <c r="AY1164" s="142" t="s">
        <v>126</v>
      </c>
    </row>
    <row r="1165" spans="2:65" s="14" customFormat="1" hidden="1" outlineLevel="1">
      <c r="B1165" s="147"/>
      <c r="D1165" s="136" t="s">
        <v>138</v>
      </c>
      <c r="E1165" s="148" t="s">
        <v>3</v>
      </c>
      <c r="F1165" s="149" t="s">
        <v>143</v>
      </c>
      <c r="H1165" s="150">
        <v>1062.672</v>
      </c>
      <c r="L1165" s="147"/>
      <c r="M1165" s="151"/>
      <c r="T1165" s="152"/>
      <c r="AT1165" s="148" t="s">
        <v>138</v>
      </c>
      <c r="AU1165" s="148" t="s">
        <v>84</v>
      </c>
      <c r="AV1165" s="14" t="s">
        <v>134</v>
      </c>
      <c r="AW1165" s="14" t="s">
        <v>36</v>
      </c>
      <c r="AX1165" s="14" t="s">
        <v>82</v>
      </c>
      <c r="AY1165" s="148" t="s">
        <v>126</v>
      </c>
    </row>
    <row r="1166" spans="2:65" s="11" customFormat="1" ht="25.9" customHeight="1" collapsed="1">
      <c r="B1166" s="108"/>
      <c r="D1166" s="109" t="s">
        <v>76</v>
      </c>
      <c r="E1166" s="110" t="s">
        <v>756</v>
      </c>
      <c r="F1166" s="110" t="s">
        <v>757</v>
      </c>
      <c r="J1166" s="111">
        <f>J1167</f>
        <v>0</v>
      </c>
      <c r="L1166" s="108"/>
      <c r="M1166" s="112"/>
      <c r="P1166" s="113">
        <f>SUM(P1167:P1174)</f>
        <v>250</v>
      </c>
      <c r="R1166" s="113">
        <f>SUM(R1167:R1174)</f>
        <v>0</v>
      </c>
      <c r="T1166" s="114">
        <f>SUM(T1167:T1174)</f>
        <v>0</v>
      </c>
      <c r="AR1166" s="109" t="s">
        <v>134</v>
      </c>
      <c r="AT1166" s="115" t="s">
        <v>76</v>
      </c>
      <c r="AU1166" s="115" t="s">
        <v>77</v>
      </c>
      <c r="AY1166" s="109" t="s">
        <v>126</v>
      </c>
      <c r="BK1166" s="116">
        <f>SUM(BK1167:BK1174)</f>
        <v>0</v>
      </c>
    </row>
    <row r="1167" spans="2:65" s="1" customFormat="1" ht="16.5" customHeight="1">
      <c r="B1167" s="119"/>
      <c r="C1167" s="120" t="s">
        <v>758</v>
      </c>
      <c r="D1167" s="120" t="s">
        <v>129</v>
      </c>
      <c r="E1167" s="121" t="s">
        <v>759</v>
      </c>
      <c r="F1167" s="122" t="s">
        <v>760</v>
      </c>
      <c r="G1167" s="123" t="s">
        <v>761</v>
      </c>
      <c r="H1167" s="124">
        <v>250</v>
      </c>
      <c r="I1167" s="125"/>
      <c r="J1167" s="125">
        <f>ROUND(I1167*H1167,2)</f>
        <v>0</v>
      </c>
      <c r="K1167" s="122" t="s">
        <v>3</v>
      </c>
      <c r="L1167" s="30"/>
      <c r="M1167" s="126" t="s">
        <v>3</v>
      </c>
      <c r="N1167" s="127" t="s">
        <v>48</v>
      </c>
      <c r="O1167" s="128">
        <v>1</v>
      </c>
      <c r="P1167" s="128">
        <f>O1167*H1167</f>
        <v>250</v>
      </c>
      <c r="Q1167" s="128">
        <v>0</v>
      </c>
      <c r="R1167" s="128">
        <f>Q1167*H1167</f>
        <v>0</v>
      </c>
      <c r="S1167" s="128">
        <v>0</v>
      </c>
      <c r="T1167" s="129">
        <f>S1167*H1167</f>
        <v>0</v>
      </c>
      <c r="AR1167" s="130" t="s">
        <v>762</v>
      </c>
      <c r="AT1167" s="130" t="s">
        <v>129</v>
      </c>
      <c r="AU1167" s="130" t="s">
        <v>82</v>
      </c>
      <c r="AY1167" s="18" t="s">
        <v>126</v>
      </c>
      <c r="BE1167" s="131">
        <f>IF(N1167="základní",J1167,0)</f>
        <v>0</v>
      </c>
      <c r="BF1167" s="131">
        <f>IF(N1167="snížená",J1167,0)</f>
        <v>0</v>
      </c>
      <c r="BG1167" s="131">
        <f>IF(N1167="zákl. přenesená",J1167,0)</f>
        <v>0</v>
      </c>
      <c r="BH1167" s="131">
        <f>IF(N1167="sníž. přenesená",J1167,0)</f>
        <v>0</v>
      </c>
      <c r="BI1167" s="131">
        <f>IF(N1167="nulová",J1167,0)</f>
        <v>0</v>
      </c>
      <c r="BJ1167" s="18" t="s">
        <v>82</v>
      </c>
      <c r="BK1167" s="131">
        <f>ROUND(I1167*H1167,2)</f>
        <v>0</v>
      </c>
      <c r="BL1167" s="18" t="s">
        <v>762</v>
      </c>
      <c r="BM1167" s="130" t="s">
        <v>763</v>
      </c>
    </row>
    <row r="1168" spans="2:65" s="12" customFormat="1" hidden="1" outlineLevel="1">
      <c r="B1168" s="135"/>
      <c r="D1168" s="136" t="s">
        <v>138</v>
      </c>
      <c r="E1168" s="137" t="s">
        <v>3</v>
      </c>
      <c r="F1168" s="138" t="s">
        <v>764</v>
      </c>
      <c r="H1168" s="137" t="s">
        <v>3</v>
      </c>
      <c r="L1168" s="135"/>
      <c r="M1168" s="139"/>
      <c r="T1168" s="140"/>
      <c r="AT1168" s="137" t="s">
        <v>138</v>
      </c>
      <c r="AU1168" s="137" t="s">
        <v>82</v>
      </c>
      <c r="AV1168" s="12" t="s">
        <v>82</v>
      </c>
      <c r="AW1168" s="12" t="s">
        <v>36</v>
      </c>
      <c r="AX1168" s="12" t="s">
        <v>77</v>
      </c>
      <c r="AY1168" s="137" t="s">
        <v>126</v>
      </c>
    </row>
    <row r="1169" spans="2:65" s="12" customFormat="1" ht="22.5" hidden="1" outlineLevel="1">
      <c r="B1169" s="135"/>
      <c r="D1169" s="136" t="s">
        <v>138</v>
      </c>
      <c r="E1169" s="137" t="s">
        <v>3</v>
      </c>
      <c r="F1169" s="138" t="s">
        <v>765</v>
      </c>
      <c r="H1169" s="137" t="s">
        <v>3</v>
      </c>
      <c r="L1169" s="135"/>
      <c r="M1169" s="139"/>
      <c r="T1169" s="140"/>
      <c r="AT1169" s="137" t="s">
        <v>138</v>
      </c>
      <c r="AU1169" s="137" t="s">
        <v>82</v>
      </c>
      <c r="AV1169" s="12" t="s">
        <v>82</v>
      </c>
      <c r="AW1169" s="12" t="s">
        <v>36</v>
      </c>
      <c r="AX1169" s="12" t="s">
        <v>77</v>
      </c>
      <c r="AY1169" s="137" t="s">
        <v>126</v>
      </c>
    </row>
    <row r="1170" spans="2:65" s="12" customFormat="1" hidden="1" outlineLevel="1">
      <c r="B1170" s="135"/>
      <c r="D1170" s="136" t="s">
        <v>138</v>
      </c>
      <c r="E1170" s="137" t="s">
        <v>3</v>
      </c>
      <c r="F1170" s="138" t="s">
        <v>766</v>
      </c>
      <c r="H1170" s="137" t="s">
        <v>3</v>
      </c>
      <c r="L1170" s="135"/>
      <c r="M1170" s="139"/>
      <c r="T1170" s="140"/>
      <c r="AT1170" s="137" t="s">
        <v>138</v>
      </c>
      <c r="AU1170" s="137" t="s">
        <v>82</v>
      </c>
      <c r="AV1170" s="12" t="s">
        <v>82</v>
      </c>
      <c r="AW1170" s="12" t="s">
        <v>36</v>
      </c>
      <c r="AX1170" s="12" t="s">
        <v>77</v>
      </c>
      <c r="AY1170" s="137" t="s">
        <v>126</v>
      </c>
    </row>
    <row r="1171" spans="2:65" s="13" customFormat="1" hidden="1" outlineLevel="1">
      <c r="B1171" s="141"/>
      <c r="D1171" s="136" t="s">
        <v>138</v>
      </c>
      <c r="E1171" s="142" t="s">
        <v>3</v>
      </c>
      <c r="F1171" s="143" t="s">
        <v>767</v>
      </c>
      <c r="H1171" s="144">
        <v>141</v>
      </c>
      <c r="L1171" s="141"/>
      <c r="M1171" s="145"/>
      <c r="T1171" s="146"/>
      <c r="AT1171" s="142" t="s">
        <v>138</v>
      </c>
      <c r="AU1171" s="142" t="s">
        <v>82</v>
      </c>
      <c r="AV1171" s="13" t="s">
        <v>84</v>
      </c>
      <c r="AW1171" s="13" t="s">
        <v>36</v>
      </c>
      <c r="AX1171" s="13" t="s">
        <v>77</v>
      </c>
      <c r="AY1171" s="142" t="s">
        <v>126</v>
      </c>
    </row>
    <row r="1172" spans="2:65" s="12" customFormat="1" hidden="1" outlineLevel="1">
      <c r="B1172" s="135"/>
      <c r="D1172" s="136" t="s">
        <v>138</v>
      </c>
      <c r="E1172" s="137" t="s">
        <v>3</v>
      </c>
      <c r="F1172" s="138" t="s">
        <v>768</v>
      </c>
      <c r="H1172" s="137" t="s">
        <v>3</v>
      </c>
      <c r="L1172" s="135"/>
      <c r="M1172" s="139"/>
      <c r="T1172" s="140"/>
      <c r="AT1172" s="137" t="s">
        <v>138</v>
      </c>
      <c r="AU1172" s="137" t="s">
        <v>82</v>
      </c>
      <c r="AV1172" s="12" t="s">
        <v>82</v>
      </c>
      <c r="AW1172" s="12" t="s">
        <v>36</v>
      </c>
      <c r="AX1172" s="12" t="s">
        <v>77</v>
      </c>
      <c r="AY1172" s="137" t="s">
        <v>126</v>
      </c>
    </row>
    <row r="1173" spans="2:65" s="13" customFormat="1" hidden="1" outlineLevel="1">
      <c r="B1173" s="141"/>
      <c r="D1173" s="136" t="s">
        <v>138</v>
      </c>
      <c r="E1173" s="142" t="s">
        <v>3</v>
      </c>
      <c r="F1173" s="143" t="s">
        <v>769</v>
      </c>
      <c r="H1173" s="144">
        <v>8</v>
      </c>
      <c r="L1173" s="141"/>
      <c r="M1173" s="145"/>
      <c r="T1173" s="146"/>
      <c r="AT1173" s="142" t="s">
        <v>138</v>
      </c>
      <c r="AU1173" s="142" t="s">
        <v>82</v>
      </c>
      <c r="AV1173" s="13" t="s">
        <v>84</v>
      </c>
      <c r="AW1173" s="13" t="s">
        <v>36</v>
      </c>
      <c r="AX1173" s="13" t="s">
        <v>77</v>
      </c>
      <c r="AY1173" s="142" t="s">
        <v>126</v>
      </c>
    </row>
    <row r="1174" spans="2:65" s="14" customFormat="1" hidden="1" outlineLevel="1">
      <c r="B1174" s="147"/>
      <c r="D1174" s="136" t="s">
        <v>138</v>
      </c>
      <c r="E1174" s="148" t="s">
        <v>3</v>
      </c>
      <c r="F1174" s="149" t="s">
        <v>143</v>
      </c>
      <c r="H1174" s="150">
        <v>250</v>
      </c>
      <c r="L1174" s="147"/>
      <c r="M1174" s="151"/>
      <c r="T1174" s="152"/>
      <c r="AT1174" s="148" t="s">
        <v>138</v>
      </c>
      <c r="AU1174" s="148" t="s">
        <v>82</v>
      </c>
      <c r="AV1174" s="14" t="s">
        <v>134</v>
      </c>
      <c r="AW1174" s="14" t="s">
        <v>36</v>
      </c>
      <c r="AX1174" s="14" t="s">
        <v>82</v>
      </c>
      <c r="AY1174" s="148" t="s">
        <v>126</v>
      </c>
    </row>
    <row r="1175" spans="2:65" s="11" customFormat="1" ht="25.9" customHeight="1" collapsed="1">
      <c r="B1175" s="108"/>
      <c r="D1175" s="109" t="s">
        <v>76</v>
      </c>
      <c r="E1175" s="110" t="s">
        <v>770</v>
      </c>
      <c r="F1175" s="110" t="s">
        <v>771</v>
      </c>
      <c r="J1175" s="111">
        <f>J1176+J1179+J1182</f>
        <v>0</v>
      </c>
      <c r="L1175" s="108"/>
      <c r="M1175" s="112"/>
      <c r="P1175" s="113" t="e">
        <f>P1176+P1179+#REF!+P1182</f>
        <v>#REF!</v>
      </c>
      <c r="R1175" s="113" t="e">
        <f>R1176+R1179+#REF!+R1182</f>
        <v>#REF!</v>
      </c>
      <c r="T1175" s="114" t="e">
        <f>T1176+T1179+#REF!+T1182</f>
        <v>#REF!</v>
      </c>
      <c r="AR1175" s="109" t="s">
        <v>199</v>
      </c>
      <c r="AT1175" s="115" t="s">
        <v>76</v>
      </c>
      <c r="AU1175" s="115" t="s">
        <v>77</v>
      </c>
      <c r="AY1175" s="109" t="s">
        <v>126</v>
      </c>
      <c r="BK1175" s="116" t="e">
        <f>BK1176+BK1179+#REF!+BK1182</f>
        <v>#REF!</v>
      </c>
    </row>
    <row r="1176" spans="2:65" s="11" customFormat="1" ht="22.9" customHeight="1">
      <c r="B1176" s="108"/>
      <c r="D1176" s="109" t="s">
        <v>76</v>
      </c>
      <c r="E1176" s="117" t="s">
        <v>772</v>
      </c>
      <c r="F1176" s="117" t="s">
        <v>992</v>
      </c>
      <c r="J1176" s="118">
        <f>BK1176</f>
        <v>0</v>
      </c>
      <c r="L1176" s="108"/>
      <c r="M1176" s="112"/>
      <c r="P1176" s="113">
        <f>SUM(P1177:P1178)</f>
        <v>0</v>
      </c>
      <c r="R1176" s="113">
        <f>SUM(R1177:R1178)</f>
        <v>0</v>
      </c>
      <c r="T1176" s="114">
        <f>SUM(T1177:T1178)</f>
        <v>0</v>
      </c>
      <c r="AR1176" s="109" t="s">
        <v>199</v>
      </c>
      <c r="AT1176" s="115" t="s">
        <v>76</v>
      </c>
      <c r="AU1176" s="115" t="s">
        <v>82</v>
      </c>
      <c r="AY1176" s="109" t="s">
        <v>126</v>
      </c>
      <c r="BK1176" s="116">
        <f>SUM(BK1177:BK1178)</f>
        <v>0</v>
      </c>
    </row>
    <row r="1177" spans="2:65" s="1" customFormat="1" ht="30" customHeight="1">
      <c r="B1177" s="119"/>
      <c r="C1177" s="120" t="s">
        <v>773</v>
      </c>
      <c r="D1177" s="120" t="s">
        <v>129</v>
      </c>
      <c r="E1177" s="121" t="s">
        <v>774</v>
      </c>
      <c r="F1177" s="122" t="s">
        <v>991</v>
      </c>
      <c r="G1177" s="123" t="s">
        <v>975</v>
      </c>
      <c r="H1177" s="124">
        <v>1</v>
      </c>
      <c r="I1177" s="125"/>
      <c r="J1177" s="125">
        <f>ROUND(I1177*H1177,2)</f>
        <v>0</v>
      </c>
      <c r="K1177" s="122" t="s">
        <v>133</v>
      </c>
      <c r="L1177" s="30"/>
      <c r="M1177" s="126" t="s">
        <v>3</v>
      </c>
      <c r="N1177" s="127" t="s">
        <v>48</v>
      </c>
      <c r="O1177" s="128">
        <v>0</v>
      </c>
      <c r="P1177" s="128">
        <f>O1177*H1177</f>
        <v>0</v>
      </c>
      <c r="Q1177" s="128">
        <v>0</v>
      </c>
      <c r="R1177" s="128">
        <f>Q1177*H1177</f>
        <v>0</v>
      </c>
      <c r="S1177" s="128">
        <v>0</v>
      </c>
      <c r="T1177" s="129">
        <f>S1177*H1177</f>
        <v>0</v>
      </c>
      <c r="AR1177" s="130" t="s">
        <v>775</v>
      </c>
      <c r="AT1177" s="130" t="s">
        <v>129</v>
      </c>
      <c r="AU1177" s="130" t="s">
        <v>84</v>
      </c>
      <c r="AY1177" s="18" t="s">
        <v>126</v>
      </c>
      <c r="BE1177" s="131">
        <f>IF(N1177="základní",J1177,0)</f>
        <v>0</v>
      </c>
      <c r="BF1177" s="131">
        <f>IF(N1177="snížená",J1177,0)</f>
        <v>0</v>
      </c>
      <c r="BG1177" s="131">
        <f>IF(N1177="zákl. přenesená",J1177,0)</f>
        <v>0</v>
      </c>
      <c r="BH1177" s="131">
        <f>IF(N1177="sníž. přenesená",J1177,0)</f>
        <v>0</v>
      </c>
      <c r="BI1177" s="131">
        <f>IF(N1177="nulová",J1177,0)</f>
        <v>0</v>
      </c>
      <c r="BJ1177" s="18" t="s">
        <v>82</v>
      </c>
      <c r="BK1177" s="131">
        <f>ROUND(I1177*H1177,2)</f>
        <v>0</v>
      </c>
      <c r="BL1177" s="18" t="s">
        <v>775</v>
      </c>
      <c r="BM1177" s="130" t="s">
        <v>776</v>
      </c>
    </row>
    <row r="1178" spans="2:65" s="1" customFormat="1">
      <c r="B1178" s="30"/>
      <c r="D1178" s="132"/>
      <c r="F1178" s="133"/>
      <c r="L1178" s="30"/>
      <c r="M1178" s="134"/>
      <c r="T1178" s="51"/>
      <c r="AT1178" s="18" t="s">
        <v>136</v>
      </c>
      <c r="AU1178" s="18" t="s">
        <v>84</v>
      </c>
    </row>
    <row r="1179" spans="2:65" s="11" customFormat="1" ht="22.9" customHeight="1">
      <c r="B1179" s="108"/>
      <c r="D1179" s="109" t="s">
        <v>76</v>
      </c>
      <c r="E1179" s="117" t="s">
        <v>777</v>
      </c>
      <c r="F1179" s="117" t="s">
        <v>993</v>
      </c>
      <c r="J1179" s="118">
        <f>BK1179</f>
        <v>0</v>
      </c>
      <c r="L1179" s="108"/>
      <c r="M1179" s="112"/>
      <c r="P1179" s="113">
        <f>SUM(P1180:P1181)</f>
        <v>0</v>
      </c>
      <c r="R1179" s="113">
        <f>SUM(R1180:R1181)</f>
        <v>0</v>
      </c>
      <c r="T1179" s="114">
        <f>SUM(T1180:T1181)</f>
        <v>0</v>
      </c>
      <c r="AR1179" s="109" t="s">
        <v>199</v>
      </c>
      <c r="AT1179" s="115" t="s">
        <v>76</v>
      </c>
      <c r="AU1179" s="115" t="s">
        <v>82</v>
      </c>
      <c r="AY1179" s="109" t="s">
        <v>126</v>
      </c>
      <c r="BK1179" s="116">
        <f>SUM(BK1180:BK1181)</f>
        <v>0</v>
      </c>
    </row>
    <row r="1180" spans="2:65" s="1" customFormat="1" ht="35.25" customHeight="1">
      <c r="B1180" s="119"/>
      <c r="C1180" s="120" t="s">
        <v>778</v>
      </c>
      <c r="D1180" s="120" t="s">
        <v>129</v>
      </c>
      <c r="E1180" s="121" t="s">
        <v>779</v>
      </c>
      <c r="F1180" s="122" t="s">
        <v>994</v>
      </c>
      <c r="G1180" s="123" t="s">
        <v>975</v>
      </c>
      <c r="H1180" s="124">
        <v>1</v>
      </c>
      <c r="I1180" s="125"/>
      <c r="J1180" s="125">
        <f>ROUND(I1180*H1180,2)</f>
        <v>0</v>
      </c>
      <c r="K1180" s="122"/>
      <c r="L1180" s="30"/>
      <c r="M1180" s="126" t="s">
        <v>3</v>
      </c>
      <c r="N1180" s="127" t="s">
        <v>48</v>
      </c>
      <c r="O1180" s="128">
        <v>0</v>
      </c>
      <c r="P1180" s="128">
        <f>O1180*H1180</f>
        <v>0</v>
      </c>
      <c r="Q1180" s="128">
        <v>0</v>
      </c>
      <c r="R1180" s="128">
        <f>Q1180*H1180</f>
        <v>0</v>
      </c>
      <c r="S1180" s="128">
        <v>0</v>
      </c>
      <c r="T1180" s="129">
        <f>S1180*H1180</f>
        <v>0</v>
      </c>
      <c r="AR1180" s="130" t="s">
        <v>775</v>
      </c>
      <c r="AT1180" s="130" t="s">
        <v>129</v>
      </c>
      <c r="AU1180" s="130" t="s">
        <v>84</v>
      </c>
      <c r="AY1180" s="18" t="s">
        <v>126</v>
      </c>
      <c r="BE1180" s="131">
        <f>IF(N1180="základní",J1180,0)</f>
        <v>0</v>
      </c>
      <c r="BF1180" s="131">
        <f>IF(N1180="snížená",J1180,0)</f>
        <v>0</v>
      </c>
      <c r="BG1180" s="131">
        <f>IF(N1180="zákl. přenesená",J1180,0)</f>
        <v>0</v>
      </c>
      <c r="BH1180" s="131">
        <f>IF(N1180="sníž. přenesená",J1180,0)</f>
        <v>0</v>
      </c>
      <c r="BI1180" s="131">
        <f>IF(N1180="nulová",J1180,0)</f>
        <v>0</v>
      </c>
      <c r="BJ1180" s="18" t="s">
        <v>82</v>
      </c>
      <c r="BK1180" s="131">
        <f>ROUND(I1180*H1180,2)</f>
        <v>0</v>
      </c>
      <c r="BL1180" s="18" t="s">
        <v>775</v>
      </c>
      <c r="BM1180" s="130" t="s">
        <v>780</v>
      </c>
    </row>
    <row r="1181" spans="2:65" s="1" customFormat="1">
      <c r="B1181" s="30"/>
      <c r="D1181" s="132"/>
      <c r="F1181" s="133"/>
      <c r="L1181" s="30"/>
      <c r="M1181" s="134"/>
      <c r="T1181" s="51"/>
      <c r="AT1181" s="18" t="s">
        <v>136</v>
      </c>
      <c r="AU1181" s="18" t="s">
        <v>84</v>
      </c>
    </row>
    <row r="1182" spans="2:65" s="11" customFormat="1" ht="22.9" customHeight="1">
      <c r="B1182" s="108"/>
      <c r="D1182" s="109" t="s">
        <v>76</v>
      </c>
      <c r="E1182" s="117" t="s">
        <v>781</v>
      </c>
      <c r="F1182" s="117" t="s">
        <v>782</v>
      </c>
      <c r="J1182" s="118">
        <f>BK1182</f>
        <v>0</v>
      </c>
      <c r="L1182" s="108"/>
      <c r="M1182" s="112"/>
      <c r="P1182" s="113">
        <f>SUM(P1183:P1184)</f>
        <v>0</v>
      </c>
      <c r="R1182" s="113">
        <f>SUM(R1183:R1184)</f>
        <v>0</v>
      </c>
      <c r="T1182" s="114">
        <f>SUM(T1183:T1184)</f>
        <v>0</v>
      </c>
      <c r="AR1182" s="109" t="s">
        <v>199</v>
      </c>
      <c r="AT1182" s="115" t="s">
        <v>76</v>
      </c>
      <c r="AU1182" s="115" t="s">
        <v>82</v>
      </c>
      <c r="AY1182" s="109" t="s">
        <v>126</v>
      </c>
      <c r="BK1182" s="116">
        <f>SUM(BK1183:BK1184)</f>
        <v>0</v>
      </c>
    </row>
    <row r="1183" spans="2:65" s="1" customFormat="1" ht="16.5" customHeight="1">
      <c r="B1183" s="119"/>
      <c r="C1183" s="120" t="s">
        <v>783</v>
      </c>
      <c r="D1183" s="120" t="s">
        <v>129</v>
      </c>
      <c r="E1183" s="121" t="s">
        <v>784</v>
      </c>
      <c r="F1183" s="122" t="s">
        <v>986</v>
      </c>
      <c r="G1183" s="123" t="s">
        <v>975</v>
      </c>
      <c r="H1183" s="124">
        <v>1</v>
      </c>
      <c r="I1183" s="125"/>
      <c r="J1183" s="125">
        <f>ROUND(I1183*H1183,2)</f>
        <v>0</v>
      </c>
      <c r="K1183" s="122" t="s">
        <v>133</v>
      </c>
      <c r="L1183" s="30"/>
      <c r="M1183" s="126" t="s">
        <v>3</v>
      </c>
      <c r="N1183" s="127" t="s">
        <v>48</v>
      </c>
      <c r="O1183" s="128">
        <v>0</v>
      </c>
      <c r="P1183" s="128">
        <f>O1183*H1183</f>
        <v>0</v>
      </c>
      <c r="Q1183" s="128">
        <v>0</v>
      </c>
      <c r="R1183" s="128">
        <f>Q1183*H1183</f>
        <v>0</v>
      </c>
      <c r="S1183" s="128">
        <v>0</v>
      </c>
      <c r="T1183" s="129">
        <f>S1183*H1183</f>
        <v>0</v>
      </c>
      <c r="AR1183" s="130" t="s">
        <v>775</v>
      </c>
      <c r="AT1183" s="130" t="s">
        <v>129</v>
      </c>
      <c r="AU1183" s="130" t="s">
        <v>84</v>
      </c>
      <c r="AY1183" s="18" t="s">
        <v>126</v>
      </c>
      <c r="BE1183" s="131">
        <f>IF(N1183="základní",J1183,0)</f>
        <v>0</v>
      </c>
      <c r="BF1183" s="131">
        <f>IF(N1183="snížená",J1183,0)</f>
        <v>0</v>
      </c>
      <c r="BG1183" s="131">
        <f>IF(N1183="zákl. přenesená",J1183,0)</f>
        <v>0</v>
      </c>
      <c r="BH1183" s="131">
        <f>IF(N1183="sníž. přenesená",J1183,0)</f>
        <v>0</v>
      </c>
      <c r="BI1183" s="131">
        <f>IF(N1183="nulová",J1183,0)</f>
        <v>0</v>
      </c>
      <c r="BJ1183" s="18" t="s">
        <v>82</v>
      </c>
      <c r="BK1183" s="131">
        <f>ROUND(I1183*H1183,2)</f>
        <v>0</v>
      </c>
      <c r="BL1183" s="18" t="s">
        <v>775</v>
      </c>
      <c r="BM1183" s="130" t="s">
        <v>785</v>
      </c>
    </row>
    <row r="1184" spans="2:65" s="1" customFormat="1">
      <c r="B1184" s="30"/>
      <c r="D1184" s="132"/>
      <c r="F1184" s="133"/>
      <c r="L1184" s="30"/>
      <c r="M1184" s="168"/>
      <c r="N1184" s="169"/>
      <c r="O1184" s="169"/>
      <c r="P1184" s="169"/>
      <c r="Q1184" s="169"/>
      <c r="R1184" s="169"/>
      <c r="S1184" s="169"/>
      <c r="T1184" s="170"/>
      <c r="AT1184" s="18" t="s">
        <v>136</v>
      </c>
      <c r="AU1184" s="18" t="s">
        <v>84</v>
      </c>
    </row>
    <row r="1185" spans="2:12" s="1" customFormat="1" ht="6.95" customHeight="1">
      <c r="B1185" s="39"/>
      <c r="C1185" s="40"/>
      <c r="D1185" s="40"/>
      <c r="E1185" s="40"/>
      <c r="F1185" s="40"/>
      <c r="G1185" s="40"/>
      <c r="H1185" s="40"/>
      <c r="I1185" s="40"/>
      <c r="J1185" s="40"/>
      <c r="K1185" s="40"/>
      <c r="L1185" s="30"/>
    </row>
  </sheetData>
  <autoFilter ref="C94:K1184" xr:uid="{00000000-0009-0000-0000-000001000000}"/>
  <mergeCells count="6">
    <mergeCell ref="E87:H87"/>
    <mergeCell ref="L2:V2"/>
    <mergeCell ref="E7:H7"/>
    <mergeCell ref="E16:H16"/>
    <mergeCell ref="E25:H25"/>
    <mergeCell ref="E46:H46"/>
  </mergeCells>
  <phoneticPr fontId="0" type="noConversion"/>
  <hyperlinks>
    <hyperlink ref="F99" r:id="rId1" xr:uid="{00000000-0004-0000-0100-000000000000}"/>
    <hyperlink ref="F110" r:id="rId2" xr:uid="{00000000-0004-0000-0100-000001000000}"/>
    <hyperlink ref="F132" r:id="rId3" xr:uid="{00000000-0004-0000-0100-000002000000}"/>
    <hyperlink ref="F170" r:id="rId4" xr:uid="{00000000-0004-0000-0100-000003000000}"/>
    <hyperlink ref="F222" r:id="rId5" xr:uid="{00000000-0004-0000-0100-000004000000}"/>
    <hyperlink ref="F269" r:id="rId6" xr:uid="{00000000-0004-0000-0100-000005000000}"/>
    <hyperlink ref="F321" r:id="rId7" xr:uid="{00000000-0004-0000-0100-000007000000}"/>
    <hyperlink ref="F331" r:id="rId8" xr:uid="{00000000-0004-0000-0100-000008000000}"/>
    <hyperlink ref="F337" r:id="rId9" xr:uid="{00000000-0004-0000-0100-000009000000}"/>
    <hyperlink ref="F356" r:id="rId10" xr:uid="{00000000-0004-0000-0100-00000B000000}"/>
    <hyperlink ref="F365" r:id="rId11" xr:uid="{00000000-0004-0000-0100-00000C000000}"/>
    <hyperlink ref="F414" r:id="rId12" xr:uid="{00000000-0004-0000-0100-00000D000000}"/>
    <hyperlink ref="F419" r:id="rId13" xr:uid="{00000000-0004-0000-0100-00000E000000}"/>
    <hyperlink ref="F437" r:id="rId14" xr:uid="{00000000-0004-0000-0100-00000F000000}"/>
    <hyperlink ref="F455" r:id="rId15" xr:uid="{00000000-0004-0000-0100-000010000000}"/>
    <hyperlink ref="F473" r:id="rId16" xr:uid="{00000000-0004-0000-0100-000011000000}"/>
    <hyperlink ref="F478" r:id="rId17" xr:uid="{00000000-0004-0000-0100-000012000000}"/>
    <hyperlink ref="F483" r:id="rId18" xr:uid="{00000000-0004-0000-0100-000013000000}"/>
    <hyperlink ref="F495" r:id="rId19" xr:uid="{00000000-0004-0000-0100-000014000000}"/>
    <hyperlink ref="F509" r:id="rId20" xr:uid="{00000000-0004-0000-0100-000015000000}"/>
    <hyperlink ref="F528" r:id="rId21" xr:uid="{00000000-0004-0000-0100-000016000000}"/>
    <hyperlink ref="F538" r:id="rId22" xr:uid="{00000000-0004-0000-0100-000017000000}"/>
    <hyperlink ref="F555" r:id="rId23" xr:uid="{00000000-0004-0000-0100-000018000000}"/>
    <hyperlink ref="F572" r:id="rId24" xr:uid="{00000000-0004-0000-0100-000019000000}"/>
    <hyperlink ref="F595" r:id="rId25" xr:uid="{00000000-0004-0000-0100-00001A000000}"/>
    <hyperlink ref="F609" r:id="rId26" xr:uid="{00000000-0004-0000-0100-00001B000000}"/>
    <hyperlink ref="F631" r:id="rId27" xr:uid="{00000000-0004-0000-0100-00001C000000}"/>
    <hyperlink ref="F645" r:id="rId28" xr:uid="{00000000-0004-0000-0100-00001D000000}"/>
    <hyperlink ref="F683" r:id="rId29" xr:uid="{00000000-0004-0000-0100-00001E000000}"/>
    <hyperlink ref="F685" r:id="rId30" xr:uid="{00000000-0004-0000-0100-00001F000000}"/>
    <hyperlink ref="F687" r:id="rId31" xr:uid="{00000000-0004-0000-0100-000020000000}"/>
    <hyperlink ref="F689" r:id="rId32" xr:uid="{00000000-0004-0000-0100-000021000000}"/>
    <hyperlink ref="F692" r:id="rId33" xr:uid="{00000000-0004-0000-0100-000022000000}"/>
    <hyperlink ref="F696" r:id="rId34" xr:uid="{00000000-0004-0000-0100-000023000000}"/>
    <hyperlink ref="F708" r:id="rId35" xr:uid="{00000000-0004-0000-0100-000024000000}"/>
    <hyperlink ref="F721" r:id="rId36" xr:uid="{00000000-0004-0000-0100-000025000000}"/>
    <hyperlink ref="F735" r:id="rId37" xr:uid="{00000000-0004-0000-0100-000026000000}"/>
    <hyperlink ref="F751" r:id="rId38" xr:uid="{00000000-0004-0000-0100-000027000000}"/>
    <hyperlink ref="F760" r:id="rId39" xr:uid="{00000000-0004-0000-0100-000028000000}"/>
    <hyperlink ref="F772" r:id="rId40" xr:uid="{00000000-0004-0000-0100-00002A000000}"/>
    <hyperlink ref="F793" r:id="rId41" xr:uid="{00000000-0004-0000-0100-000033000000}"/>
    <hyperlink ref="F795" r:id="rId42" xr:uid="{00000000-0004-0000-0100-000034000000}"/>
    <hyperlink ref="F830" r:id="rId43" xr:uid="{00000000-0004-0000-0100-000038000000}"/>
    <hyperlink ref="F848" r:id="rId44" xr:uid="{00000000-0004-0000-0100-000039000000}"/>
    <hyperlink ref="F866" r:id="rId45" xr:uid="{00000000-0004-0000-0100-00003A000000}"/>
    <hyperlink ref="F884" r:id="rId46" xr:uid="{00000000-0004-0000-0100-00003B000000}"/>
    <hyperlink ref="F904" r:id="rId47" xr:uid="{00000000-0004-0000-0100-00003C000000}"/>
    <hyperlink ref="F906" r:id="rId48" xr:uid="{00000000-0004-0000-0100-00003D000000}"/>
    <hyperlink ref="F909" r:id="rId49" xr:uid="{00000000-0004-0000-0100-00003E000000}"/>
    <hyperlink ref="F947" r:id="rId50" xr:uid="{00000000-0004-0000-0100-00003F000000}"/>
    <hyperlink ref="F985" r:id="rId51" xr:uid="{00000000-0004-0000-0100-000040000000}"/>
    <hyperlink ref="F1023" r:id="rId52" xr:uid="{00000000-0004-0000-0100-000041000000}"/>
    <hyperlink ref="F1063" r:id="rId53" xr:uid="{00000000-0004-0000-0100-000042000000}"/>
    <hyperlink ref="F1110" r:id="rId54" xr:uid="{00000000-0004-0000-0100-000047000000}"/>
    <hyperlink ref="F1129" r:id="rId55" xr:uid="{00000000-0004-0000-0100-000048000000}"/>
    <hyperlink ref="F1148" r:id="rId56" xr:uid="{00000000-0004-0000-0100-000049000000}"/>
    <hyperlink ref="F283" r:id="rId57" xr:uid="{00000000-0004-0000-0100-000006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58"/>
  <headerFooter>
    <oddFooter>&amp;CStrana &amp;P z &amp;N</oddFooter>
  </headerFooter>
  <drawing r:id="rId5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71" customWidth="1"/>
    <col min="2" max="2" width="1.6640625" style="171" customWidth="1"/>
    <col min="3" max="4" width="5" style="171" customWidth="1"/>
    <col min="5" max="5" width="11.6640625" style="171" customWidth="1"/>
    <col min="6" max="6" width="9.1640625" style="171" customWidth="1"/>
    <col min="7" max="7" width="5" style="171" customWidth="1"/>
    <col min="8" max="8" width="77.83203125" style="171" customWidth="1"/>
    <col min="9" max="10" width="20" style="171" customWidth="1"/>
    <col min="11" max="11" width="1.6640625" style="171" customWidth="1"/>
  </cols>
  <sheetData>
    <row r="1" spans="2:11" customFormat="1" ht="37.5" customHeight="1"/>
    <row r="2" spans="2:11" customFormat="1" ht="7.5" customHeight="1">
      <c r="B2" s="172"/>
      <c r="C2" s="173"/>
      <c r="D2" s="173"/>
      <c r="E2" s="173"/>
      <c r="F2" s="173"/>
      <c r="G2" s="173"/>
      <c r="H2" s="173"/>
      <c r="I2" s="173"/>
      <c r="J2" s="173"/>
      <c r="K2" s="174"/>
    </row>
    <row r="3" spans="2:11" s="16" customFormat="1" ht="45" customHeight="1">
      <c r="B3" s="175"/>
      <c r="C3" s="305" t="s">
        <v>786</v>
      </c>
      <c r="D3" s="305"/>
      <c r="E3" s="305"/>
      <c r="F3" s="305"/>
      <c r="G3" s="305"/>
      <c r="H3" s="305"/>
      <c r="I3" s="305"/>
      <c r="J3" s="305"/>
      <c r="K3" s="176"/>
    </row>
    <row r="4" spans="2:11" customFormat="1" ht="25.5" customHeight="1">
      <c r="B4" s="177"/>
      <c r="C4" s="310" t="s">
        <v>787</v>
      </c>
      <c r="D4" s="310"/>
      <c r="E4" s="310"/>
      <c r="F4" s="310"/>
      <c r="G4" s="310"/>
      <c r="H4" s="310"/>
      <c r="I4" s="310"/>
      <c r="J4" s="310"/>
      <c r="K4" s="178"/>
    </row>
    <row r="5" spans="2:11" customFormat="1" ht="5.25" customHeight="1">
      <c r="B5" s="177"/>
      <c r="C5" s="179"/>
      <c r="D5" s="179"/>
      <c r="E5" s="179"/>
      <c r="F5" s="179"/>
      <c r="G5" s="179"/>
      <c r="H5" s="179"/>
      <c r="I5" s="179"/>
      <c r="J5" s="179"/>
      <c r="K5" s="178"/>
    </row>
    <row r="6" spans="2:11" customFormat="1" ht="15" customHeight="1">
      <c r="B6" s="177"/>
      <c r="C6" s="309" t="s">
        <v>788</v>
      </c>
      <c r="D6" s="309"/>
      <c r="E6" s="309"/>
      <c r="F6" s="309"/>
      <c r="G6" s="309"/>
      <c r="H6" s="309"/>
      <c r="I6" s="309"/>
      <c r="J6" s="309"/>
      <c r="K6" s="178"/>
    </row>
    <row r="7" spans="2:11" customFormat="1" ht="15" customHeight="1">
      <c r="B7" s="181"/>
      <c r="C7" s="309" t="s">
        <v>789</v>
      </c>
      <c r="D7" s="309"/>
      <c r="E7" s="309"/>
      <c r="F7" s="309"/>
      <c r="G7" s="309"/>
      <c r="H7" s="309"/>
      <c r="I7" s="309"/>
      <c r="J7" s="309"/>
      <c r="K7" s="178"/>
    </row>
    <row r="8" spans="2:11" customFormat="1" ht="12.75" customHeight="1">
      <c r="B8" s="181"/>
      <c r="C8" s="180"/>
      <c r="D8" s="180"/>
      <c r="E8" s="180"/>
      <c r="F8" s="180"/>
      <c r="G8" s="180"/>
      <c r="H8" s="180"/>
      <c r="I8" s="180"/>
      <c r="J8" s="180"/>
      <c r="K8" s="178"/>
    </row>
    <row r="9" spans="2:11" customFormat="1" ht="15" customHeight="1">
      <c r="B9" s="181"/>
      <c r="C9" s="309" t="s">
        <v>790</v>
      </c>
      <c r="D9" s="309"/>
      <c r="E9" s="309"/>
      <c r="F9" s="309"/>
      <c r="G9" s="309"/>
      <c r="H9" s="309"/>
      <c r="I9" s="309"/>
      <c r="J9" s="309"/>
      <c r="K9" s="178"/>
    </row>
    <row r="10" spans="2:11" customFormat="1" ht="15" customHeight="1">
      <c r="B10" s="181"/>
      <c r="C10" s="180"/>
      <c r="D10" s="309" t="s">
        <v>791</v>
      </c>
      <c r="E10" s="309"/>
      <c r="F10" s="309"/>
      <c r="G10" s="309"/>
      <c r="H10" s="309"/>
      <c r="I10" s="309"/>
      <c r="J10" s="309"/>
      <c r="K10" s="178"/>
    </row>
    <row r="11" spans="2:11" customFormat="1" ht="15" customHeight="1">
      <c r="B11" s="181"/>
      <c r="C11" s="182"/>
      <c r="D11" s="309" t="s">
        <v>792</v>
      </c>
      <c r="E11" s="309"/>
      <c r="F11" s="309"/>
      <c r="G11" s="309"/>
      <c r="H11" s="309"/>
      <c r="I11" s="309"/>
      <c r="J11" s="309"/>
      <c r="K11" s="178"/>
    </row>
    <row r="12" spans="2:11" customFormat="1" ht="15" customHeight="1">
      <c r="B12" s="181"/>
      <c r="C12" s="182"/>
      <c r="D12" s="180"/>
      <c r="E12" s="180"/>
      <c r="F12" s="180"/>
      <c r="G12" s="180"/>
      <c r="H12" s="180"/>
      <c r="I12" s="180"/>
      <c r="J12" s="180"/>
      <c r="K12" s="178"/>
    </row>
    <row r="13" spans="2:11" customFormat="1" ht="15" customHeight="1">
      <c r="B13" s="181"/>
      <c r="C13" s="182"/>
      <c r="D13" s="183" t="s">
        <v>793</v>
      </c>
      <c r="E13" s="180"/>
      <c r="F13" s="180"/>
      <c r="G13" s="180"/>
      <c r="H13" s="180"/>
      <c r="I13" s="180"/>
      <c r="J13" s="180"/>
      <c r="K13" s="178"/>
    </row>
    <row r="14" spans="2:11" customFormat="1" ht="12.75" customHeight="1">
      <c r="B14" s="181"/>
      <c r="C14" s="182"/>
      <c r="D14" s="182"/>
      <c r="E14" s="182"/>
      <c r="F14" s="182"/>
      <c r="G14" s="182"/>
      <c r="H14" s="182"/>
      <c r="I14" s="182"/>
      <c r="J14" s="182"/>
      <c r="K14" s="178"/>
    </row>
    <row r="15" spans="2:11" customFormat="1" ht="15" customHeight="1">
      <c r="B15" s="181"/>
      <c r="C15" s="182"/>
      <c r="D15" s="309" t="s">
        <v>794</v>
      </c>
      <c r="E15" s="309"/>
      <c r="F15" s="309"/>
      <c r="G15" s="309"/>
      <c r="H15" s="309"/>
      <c r="I15" s="309"/>
      <c r="J15" s="309"/>
      <c r="K15" s="178"/>
    </row>
    <row r="16" spans="2:11" customFormat="1" ht="15" customHeight="1">
      <c r="B16" s="181"/>
      <c r="C16" s="182"/>
      <c r="D16" s="309" t="s">
        <v>795</v>
      </c>
      <c r="E16" s="309"/>
      <c r="F16" s="309"/>
      <c r="G16" s="309"/>
      <c r="H16" s="309"/>
      <c r="I16" s="309"/>
      <c r="J16" s="309"/>
      <c r="K16" s="178"/>
    </row>
    <row r="17" spans="2:11" customFormat="1" ht="15" customHeight="1">
      <c r="B17" s="181"/>
      <c r="C17" s="182"/>
      <c r="D17" s="309" t="s">
        <v>796</v>
      </c>
      <c r="E17" s="309"/>
      <c r="F17" s="309"/>
      <c r="G17" s="309"/>
      <c r="H17" s="309"/>
      <c r="I17" s="309"/>
      <c r="J17" s="309"/>
      <c r="K17" s="178"/>
    </row>
    <row r="18" spans="2:11" customFormat="1" ht="15" customHeight="1">
      <c r="B18" s="181"/>
      <c r="C18" s="182"/>
      <c r="D18" s="182"/>
      <c r="E18" s="184" t="s">
        <v>81</v>
      </c>
      <c r="F18" s="309" t="s">
        <v>797</v>
      </c>
      <c r="G18" s="309"/>
      <c r="H18" s="309"/>
      <c r="I18" s="309"/>
      <c r="J18" s="309"/>
      <c r="K18" s="178"/>
    </row>
    <row r="19" spans="2:11" customFormat="1" ht="15" customHeight="1">
      <c r="B19" s="181"/>
      <c r="C19" s="182"/>
      <c r="D19" s="182"/>
      <c r="E19" s="184" t="s">
        <v>798</v>
      </c>
      <c r="F19" s="309" t="s">
        <v>799</v>
      </c>
      <c r="G19" s="309"/>
      <c r="H19" s="309"/>
      <c r="I19" s="309"/>
      <c r="J19" s="309"/>
      <c r="K19" s="178"/>
    </row>
    <row r="20" spans="2:11" customFormat="1" ht="15" customHeight="1">
      <c r="B20" s="181"/>
      <c r="C20" s="182"/>
      <c r="D20" s="182"/>
      <c r="E20" s="184" t="s">
        <v>800</v>
      </c>
      <c r="F20" s="309" t="s">
        <v>801</v>
      </c>
      <c r="G20" s="309"/>
      <c r="H20" s="309"/>
      <c r="I20" s="309"/>
      <c r="J20" s="309"/>
      <c r="K20" s="178"/>
    </row>
    <row r="21" spans="2:11" customFormat="1" ht="15" customHeight="1">
      <c r="B21" s="181"/>
      <c r="C21" s="182"/>
      <c r="D21" s="182"/>
      <c r="E21" s="184" t="s">
        <v>802</v>
      </c>
      <c r="F21" s="309" t="s">
        <v>803</v>
      </c>
      <c r="G21" s="309"/>
      <c r="H21" s="309"/>
      <c r="I21" s="309"/>
      <c r="J21" s="309"/>
      <c r="K21" s="178"/>
    </row>
    <row r="22" spans="2:11" customFormat="1" ht="15" customHeight="1">
      <c r="B22" s="181"/>
      <c r="C22" s="182"/>
      <c r="D22" s="182"/>
      <c r="E22" s="184" t="s">
        <v>804</v>
      </c>
      <c r="F22" s="309" t="s">
        <v>805</v>
      </c>
      <c r="G22" s="309"/>
      <c r="H22" s="309"/>
      <c r="I22" s="309"/>
      <c r="J22" s="309"/>
      <c r="K22" s="178"/>
    </row>
    <row r="23" spans="2:11" customFormat="1" ht="15" customHeight="1">
      <c r="B23" s="181"/>
      <c r="C23" s="182"/>
      <c r="D23" s="182"/>
      <c r="E23" s="184" t="s">
        <v>806</v>
      </c>
      <c r="F23" s="309" t="s">
        <v>807</v>
      </c>
      <c r="G23" s="309"/>
      <c r="H23" s="309"/>
      <c r="I23" s="309"/>
      <c r="J23" s="309"/>
      <c r="K23" s="178"/>
    </row>
    <row r="24" spans="2:11" customFormat="1" ht="12.75" customHeight="1">
      <c r="B24" s="181"/>
      <c r="C24" s="182"/>
      <c r="D24" s="182"/>
      <c r="E24" s="182"/>
      <c r="F24" s="182"/>
      <c r="G24" s="182"/>
      <c r="H24" s="182"/>
      <c r="I24" s="182"/>
      <c r="J24" s="182"/>
      <c r="K24" s="178"/>
    </row>
    <row r="25" spans="2:11" customFormat="1" ht="15" customHeight="1">
      <c r="B25" s="181"/>
      <c r="C25" s="309" t="s">
        <v>808</v>
      </c>
      <c r="D25" s="309"/>
      <c r="E25" s="309"/>
      <c r="F25" s="309"/>
      <c r="G25" s="309"/>
      <c r="H25" s="309"/>
      <c r="I25" s="309"/>
      <c r="J25" s="309"/>
      <c r="K25" s="178"/>
    </row>
    <row r="26" spans="2:11" customFormat="1" ht="15" customHeight="1">
      <c r="B26" s="181"/>
      <c r="C26" s="309" t="s">
        <v>809</v>
      </c>
      <c r="D26" s="309"/>
      <c r="E26" s="309"/>
      <c r="F26" s="309"/>
      <c r="G26" s="309"/>
      <c r="H26" s="309"/>
      <c r="I26" s="309"/>
      <c r="J26" s="309"/>
      <c r="K26" s="178"/>
    </row>
    <row r="27" spans="2:11" customFormat="1" ht="15" customHeight="1">
      <c r="B27" s="181"/>
      <c r="C27" s="180"/>
      <c r="D27" s="309" t="s">
        <v>810</v>
      </c>
      <c r="E27" s="309"/>
      <c r="F27" s="309"/>
      <c r="G27" s="309"/>
      <c r="H27" s="309"/>
      <c r="I27" s="309"/>
      <c r="J27" s="309"/>
      <c r="K27" s="178"/>
    </row>
    <row r="28" spans="2:11" customFormat="1" ht="15" customHeight="1">
      <c r="B28" s="181"/>
      <c r="C28" s="182"/>
      <c r="D28" s="309" t="s">
        <v>811</v>
      </c>
      <c r="E28" s="309"/>
      <c r="F28" s="309"/>
      <c r="G28" s="309"/>
      <c r="H28" s="309"/>
      <c r="I28" s="309"/>
      <c r="J28" s="309"/>
      <c r="K28" s="178"/>
    </row>
    <row r="29" spans="2:11" customFormat="1" ht="12.75" customHeight="1">
      <c r="B29" s="181"/>
      <c r="C29" s="182"/>
      <c r="D29" s="182"/>
      <c r="E29" s="182"/>
      <c r="F29" s="182"/>
      <c r="G29" s="182"/>
      <c r="H29" s="182"/>
      <c r="I29" s="182"/>
      <c r="J29" s="182"/>
      <c r="K29" s="178"/>
    </row>
    <row r="30" spans="2:11" customFormat="1" ht="15" customHeight="1">
      <c r="B30" s="181"/>
      <c r="C30" s="182"/>
      <c r="D30" s="309" t="s">
        <v>812</v>
      </c>
      <c r="E30" s="309"/>
      <c r="F30" s="309"/>
      <c r="G30" s="309"/>
      <c r="H30" s="309"/>
      <c r="I30" s="309"/>
      <c r="J30" s="309"/>
      <c r="K30" s="178"/>
    </row>
    <row r="31" spans="2:11" customFormat="1" ht="15" customHeight="1">
      <c r="B31" s="181"/>
      <c r="C31" s="182"/>
      <c r="D31" s="309" t="s">
        <v>813</v>
      </c>
      <c r="E31" s="309"/>
      <c r="F31" s="309"/>
      <c r="G31" s="309"/>
      <c r="H31" s="309"/>
      <c r="I31" s="309"/>
      <c r="J31" s="309"/>
      <c r="K31" s="178"/>
    </row>
    <row r="32" spans="2:11" customFormat="1" ht="12.75" customHeight="1">
      <c r="B32" s="181"/>
      <c r="C32" s="182"/>
      <c r="D32" s="182"/>
      <c r="E32" s="182"/>
      <c r="F32" s="182"/>
      <c r="G32" s="182"/>
      <c r="H32" s="182"/>
      <c r="I32" s="182"/>
      <c r="J32" s="182"/>
      <c r="K32" s="178"/>
    </row>
    <row r="33" spans="2:11" customFormat="1" ht="15" customHeight="1">
      <c r="B33" s="181"/>
      <c r="C33" s="182"/>
      <c r="D33" s="309" t="s">
        <v>814</v>
      </c>
      <c r="E33" s="309"/>
      <c r="F33" s="309"/>
      <c r="G33" s="309"/>
      <c r="H33" s="309"/>
      <c r="I33" s="309"/>
      <c r="J33" s="309"/>
      <c r="K33" s="178"/>
    </row>
    <row r="34" spans="2:11" customFormat="1" ht="15" customHeight="1">
      <c r="B34" s="181"/>
      <c r="C34" s="182"/>
      <c r="D34" s="309" t="s">
        <v>815</v>
      </c>
      <c r="E34" s="309"/>
      <c r="F34" s="309"/>
      <c r="G34" s="309"/>
      <c r="H34" s="309"/>
      <c r="I34" s="309"/>
      <c r="J34" s="309"/>
      <c r="K34" s="178"/>
    </row>
    <row r="35" spans="2:11" customFormat="1" ht="15" customHeight="1">
      <c r="B35" s="181"/>
      <c r="C35" s="182"/>
      <c r="D35" s="309" t="s">
        <v>816</v>
      </c>
      <c r="E35" s="309"/>
      <c r="F35" s="309"/>
      <c r="G35" s="309"/>
      <c r="H35" s="309"/>
      <c r="I35" s="309"/>
      <c r="J35" s="309"/>
      <c r="K35" s="178"/>
    </row>
    <row r="36" spans="2:11" customFormat="1" ht="15" customHeight="1">
      <c r="B36" s="181"/>
      <c r="C36" s="182"/>
      <c r="D36" s="180"/>
      <c r="E36" s="183" t="s">
        <v>112</v>
      </c>
      <c r="F36" s="180"/>
      <c r="G36" s="309" t="s">
        <v>817</v>
      </c>
      <c r="H36" s="309"/>
      <c r="I36" s="309"/>
      <c r="J36" s="309"/>
      <c r="K36" s="178"/>
    </row>
    <row r="37" spans="2:11" customFormat="1" ht="30.75" customHeight="1">
      <c r="B37" s="181"/>
      <c r="C37" s="182"/>
      <c r="D37" s="180"/>
      <c r="E37" s="183" t="s">
        <v>818</v>
      </c>
      <c r="F37" s="180"/>
      <c r="G37" s="309" t="s">
        <v>819</v>
      </c>
      <c r="H37" s="309"/>
      <c r="I37" s="309"/>
      <c r="J37" s="309"/>
      <c r="K37" s="178"/>
    </row>
    <row r="38" spans="2:11" customFormat="1" ht="15" customHeight="1">
      <c r="B38" s="181"/>
      <c r="C38" s="182"/>
      <c r="D38" s="180"/>
      <c r="E38" s="183" t="s">
        <v>58</v>
      </c>
      <c r="F38" s="180"/>
      <c r="G38" s="309" t="s">
        <v>820</v>
      </c>
      <c r="H38" s="309"/>
      <c r="I38" s="309"/>
      <c r="J38" s="309"/>
      <c r="K38" s="178"/>
    </row>
    <row r="39" spans="2:11" customFormat="1" ht="15" customHeight="1">
      <c r="B39" s="181"/>
      <c r="C39" s="182"/>
      <c r="D39" s="180"/>
      <c r="E39" s="183" t="s">
        <v>59</v>
      </c>
      <c r="F39" s="180"/>
      <c r="G39" s="309" t="s">
        <v>821</v>
      </c>
      <c r="H39" s="309"/>
      <c r="I39" s="309"/>
      <c r="J39" s="309"/>
      <c r="K39" s="178"/>
    </row>
    <row r="40" spans="2:11" customFormat="1" ht="15" customHeight="1">
      <c r="B40" s="181"/>
      <c r="C40" s="182"/>
      <c r="D40" s="180"/>
      <c r="E40" s="183" t="s">
        <v>113</v>
      </c>
      <c r="F40" s="180"/>
      <c r="G40" s="309" t="s">
        <v>822</v>
      </c>
      <c r="H40" s="309"/>
      <c r="I40" s="309"/>
      <c r="J40" s="309"/>
      <c r="K40" s="178"/>
    </row>
    <row r="41" spans="2:11" customFormat="1" ht="15" customHeight="1">
      <c r="B41" s="181"/>
      <c r="C41" s="182"/>
      <c r="D41" s="180"/>
      <c r="E41" s="183" t="s">
        <v>114</v>
      </c>
      <c r="F41" s="180"/>
      <c r="G41" s="309" t="s">
        <v>823</v>
      </c>
      <c r="H41" s="309"/>
      <c r="I41" s="309"/>
      <c r="J41" s="309"/>
      <c r="K41" s="178"/>
    </row>
    <row r="42" spans="2:11" customFormat="1" ht="15" customHeight="1">
      <c r="B42" s="181"/>
      <c r="C42" s="182"/>
      <c r="D42" s="180"/>
      <c r="E42" s="183" t="s">
        <v>824</v>
      </c>
      <c r="F42" s="180"/>
      <c r="G42" s="309" t="s">
        <v>825</v>
      </c>
      <c r="H42" s="309"/>
      <c r="I42" s="309"/>
      <c r="J42" s="309"/>
      <c r="K42" s="178"/>
    </row>
    <row r="43" spans="2:11" customFormat="1" ht="15" customHeight="1">
      <c r="B43" s="181"/>
      <c r="C43" s="182"/>
      <c r="D43" s="180"/>
      <c r="E43" s="183"/>
      <c r="F43" s="180"/>
      <c r="G43" s="309" t="s">
        <v>826</v>
      </c>
      <c r="H43" s="309"/>
      <c r="I43" s="309"/>
      <c r="J43" s="309"/>
      <c r="K43" s="178"/>
    </row>
    <row r="44" spans="2:11" customFormat="1" ht="15" customHeight="1">
      <c r="B44" s="181"/>
      <c r="C44" s="182"/>
      <c r="D44" s="180"/>
      <c r="E44" s="183" t="s">
        <v>827</v>
      </c>
      <c r="F44" s="180"/>
      <c r="G44" s="309" t="s">
        <v>828</v>
      </c>
      <c r="H44" s="309"/>
      <c r="I44" s="309"/>
      <c r="J44" s="309"/>
      <c r="K44" s="178"/>
    </row>
    <row r="45" spans="2:11" customFormat="1" ht="15" customHeight="1">
      <c r="B45" s="181"/>
      <c r="C45" s="182"/>
      <c r="D45" s="180"/>
      <c r="E45" s="183" t="s">
        <v>116</v>
      </c>
      <c r="F45" s="180"/>
      <c r="G45" s="309" t="s">
        <v>829</v>
      </c>
      <c r="H45" s="309"/>
      <c r="I45" s="309"/>
      <c r="J45" s="309"/>
      <c r="K45" s="178"/>
    </row>
    <row r="46" spans="2:11" customFormat="1" ht="12.75" customHeight="1">
      <c r="B46" s="181"/>
      <c r="C46" s="182"/>
      <c r="D46" s="180"/>
      <c r="E46" s="180"/>
      <c r="F46" s="180"/>
      <c r="G46" s="180"/>
      <c r="H46" s="180"/>
      <c r="I46" s="180"/>
      <c r="J46" s="180"/>
      <c r="K46" s="178"/>
    </row>
    <row r="47" spans="2:11" customFormat="1" ht="15" customHeight="1">
      <c r="B47" s="181"/>
      <c r="C47" s="182"/>
      <c r="D47" s="309" t="s">
        <v>830</v>
      </c>
      <c r="E47" s="309"/>
      <c r="F47" s="309"/>
      <c r="G47" s="309"/>
      <c r="H47" s="309"/>
      <c r="I47" s="309"/>
      <c r="J47" s="309"/>
      <c r="K47" s="178"/>
    </row>
    <row r="48" spans="2:11" customFormat="1" ht="15" customHeight="1">
      <c r="B48" s="181"/>
      <c r="C48" s="182"/>
      <c r="D48" s="182"/>
      <c r="E48" s="309" t="s">
        <v>831</v>
      </c>
      <c r="F48" s="309"/>
      <c r="G48" s="309"/>
      <c r="H48" s="309"/>
      <c r="I48" s="309"/>
      <c r="J48" s="309"/>
      <c r="K48" s="178"/>
    </row>
    <row r="49" spans="2:11" customFormat="1" ht="15" customHeight="1">
      <c r="B49" s="181"/>
      <c r="C49" s="182"/>
      <c r="D49" s="182"/>
      <c r="E49" s="309" t="s">
        <v>832</v>
      </c>
      <c r="F49" s="309"/>
      <c r="G49" s="309"/>
      <c r="H49" s="309"/>
      <c r="I49" s="309"/>
      <c r="J49" s="309"/>
      <c r="K49" s="178"/>
    </row>
    <row r="50" spans="2:11" customFormat="1" ht="15" customHeight="1">
      <c r="B50" s="181"/>
      <c r="C50" s="182"/>
      <c r="D50" s="182"/>
      <c r="E50" s="309" t="s">
        <v>833</v>
      </c>
      <c r="F50" s="309"/>
      <c r="G50" s="309"/>
      <c r="H50" s="309"/>
      <c r="I50" s="309"/>
      <c r="J50" s="309"/>
      <c r="K50" s="178"/>
    </row>
    <row r="51" spans="2:11" customFormat="1" ht="15" customHeight="1">
      <c r="B51" s="181"/>
      <c r="C51" s="182"/>
      <c r="D51" s="309" t="s">
        <v>834</v>
      </c>
      <c r="E51" s="309"/>
      <c r="F51" s="309"/>
      <c r="G51" s="309"/>
      <c r="H51" s="309"/>
      <c r="I51" s="309"/>
      <c r="J51" s="309"/>
      <c r="K51" s="178"/>
    </row>
    <row r="52" spans="2:11" customFormat="1" ht="25.5" customHeight="1">
      <c r="B52" s="177"/>
      <c r="C52" s="310" t="s">
        <v>835</v>
      </c>
      <c r="D52" s="310"/>
      <c r="E52" s="310"/>
      <c r="F52" s="310"/>
      <c r="G52" s="310"/>
      <c r="H52" s="310"/>
      <c r="I52" s="310"/>
      <c r="J52" s="310"/>
      <c r="K52" s="178"/>
    </row>
    <row r="53" spans="2:11" customFormat="1" ht="5.25" customHeight="1">
      <c r="B53" s="177"/>
      <c r="C53" s="179"/>
      <c r="D53" s="179"/>
      <c r="E53" s="179"/>
      <c r="F53" s="179"/>
      <c r="G53" s="179"/>
      <c r="H53" s="179"/>
      <c r="I53" s="179"/>
      <c r="J53" s="179"/>
      <c r="K53" s="178"/>
    </row>
    <row r="54" spans="2:11" customFormat="1" ht="15" customHeight="1">
      <c r="B54" s="177"/>
      <c r="C54" s="309" t="s">
        <v>836</v>
      </c>
      <c r="D54" s="309"/>
      <c r="E54" s="309"/>
      <c r="F54" s="309"/>
      <c r="G54" s="309"/>
      <c r="H54" s="309"/>
      <c r="I54" s="309"/>
      <c r="J54" s="309"/>
      <c r="K54" s="178"/>
    </row>
    <row r="55" spans="2:11" customFormat="1" ht="15" customHeight="1">
      <c r="B55" s="177"/>
      <c r="C55" s="309" t="s">
        <v>837</v>
      </c>
      <c r="D55" s="309"/>
      <c r="E55" s="309"/>
      <c r="F55" s="309"/>
      <c r="G55" s="309"/>
      <c r="H55" s="309"/>
      <c r="I55" s="309"/>
      <c r="J55" s="309"/>
      <c r="K55" s="178"/>
    </row>
    <row r="56" spans="2:11" customFormat="1" ht="12.75" customHeight="1">
      <c r="B56" s="177"/>
      <c r="C56" s="180"/>
      <c r="D56" s="180"/>
      <c r="E56" s="180"/>
      <c r="F56" s="180"/>
      <c r="G56" s="180"/>
      <c r="H56" s="180"/>
      <c r="I56" s="180"/>
      <c r="J56" s="180"/>
      <c r="K56" s="178"/>
    </row>
    <row r="57" spans="2:11" customFormat="1" ht="15" customHeight="1">
      <c r="B57" s="177"/>
      <c r="C57" s="309" t="s">
        <v>838</v>
      </c>
      <c r="D57" s="309"/>
      <c r="E57" s="309"/>
      <c r="F57" s="309"/>
      <c r="G57" s="309"/>
      <c r="H57" s="309"/>
      <c r="I57" s="309"/>
      <c r="J57" s="309"/>
      <c r="K57" s="178"/>
    </row>
    <row r="58" spans="2:11" customFormat="1" ht="15" customHeight="1">
      <c r="B58" s="177"/>
      <c r="C58" s="182"/>
      <c r="D58" s="309" t="s">
        <v>839</v>
      </c>
      <c r="E58" s="309"/>
      <c r="F58" s="309"/>
      <c r="G58" s="309"/>
      <c r="H58" s="309"/>
      <c r="I58" s="309"/>
      <c r="J58" s="309"/>
      <c r="K58" s="178"/>
    </row>
    <row r="59" spans="2:11" customFormat="1" ht="15" customHeight="1">
      <c r="B59" s="177"/>
      <c r="C59" s="182"/>
      <c r="D59" s="309" t="s">
        <v>840</v>
      </c>
      <c r="E59" s="309"/>
      <c r="F59" s="309"/>
      <c r="G59" s="309"/>
      <c r="H59" s="309"/>
      <c r="I59" s="309"/>
      <c r="J59" s="309"/>
      <c r="K59" s="178"/>
    </row>
    <row r="60" spans="2:11" customFormat="1" ht="15" customHeight="1">
      <c r="B60" s="177"/>
      <c r="C60" s="182"/>
      <c r="D60" s="309" t="s">
        <v>841</v>
      </c>
      <c r="E60" s="309"/>
      <c r="F60" s="309"/>
      <c r="G60" s="309"/>
      <c r="H60" s="309"/>
      <c r="I60" s="309"/>
      <c r="J60" s="309"/>
      <c r="K60" s="178"/>
    </row>
    <row r="61" spans="2:11" customFormat="1" ht="15" customHeight="1">
      <c r="B61" s="177"/>
      <c r="C61" s="182"/>
      <c r="D61" s="309" t="s">
        <v>842</v>
      </c>
      <c r="E61" s="309"/>
      <c r="F61" s="309"/>
      <c r="G61" s="309"/>
      <c r="H61" s="309"/>
      <c r="I61" s="309"/>
      <c r="J61" s="309"/>
      <c r="K61" s="178"/>
    </row>
    <row r="62" spans="2:11" customFormat="1" ht="15" customHeight="1">
      <c r="B62" s="177"/>
      <c r="C62" s="182"/>
      <c r="D62" s="311" t="s">
        <v>843</v>
      </c>
      <c r="E62" s="311"/>
      <c r="F62" s="311"/>
      <c r="G62" s="311"/>
      <c r="H62" s="311"/>
      <c r="I62" s="311"/>
      <c r="J62" s="311"/>
      <c r="K62" s="178"/>
    </row>
    <row r="63" spans="2:11" customFormat="1" ht="15" customHeight="1">
      <c r="B63" s="177"/>
      <c r="C63" s="182"/>
      <c r="D63" s="309" t="s">
        <v>844</v>
      </c>
      <c r="E63" s="309"/>
      <c r="F63" s="309"/>
      <c r="G63" s="309"/>
      <c r="H63" s="309"/>
      <c r="I63" s="309"/>
      <c r="J63" s="309"/>
      <c r="K63" s="178"/>
    </row>
    <row r="64" spans="2:11" customFormat="1" ht="12.75" customHeight="1">
      <c r="B64" s="177"/>
      <c r="C64" s="182"/>
      <c r="D64" s="182"/>
      <c r="E64" s="185"/>
      <c r="F64" s="182"/>
      <c r="G64" s="182"/>
      <c r="H64" s="182"/>
      <c r="I64" s="182"/>
      <c r="J64" s="182"/>
      <c r="K64" s="178"/>
    </row>
    <row r="65" spans="2:11" customFormat="1" ht="15" customHeight="1">
      <c r="B65" s="177"/>
      <c r="C65" s="182"/>
      <c r="D65" s="309" t="s">
        <v>845</v>
      </c>
      <c r="E65" s="309"/>
      <c r="F65" s="309"/>
      <c r="G65" s="309"/>
      <c r="H65" s="309"/>
      <c r="I65" s="309"/>
      <c r="J65" s="309"/>
      <c r="K65" s="178"/>
    </row>
    <row r="66" spans="2:11" customFormat="1" ht="15" customHeight="1">
      <c r="B66" s="177"/>
      <c r="C66" s="182"/>
      <c r="D66" s="311" t="s">
        <v>846</v>
      </c>
      <c r="E66" s="311"/>
      <c r="F66" s="311"/>
      <c r="G66" s="311"/>
      <c r="H66" s="311"/>
      <c r="I66" s="311"/>
      <c r="J66" s="311"/>
      <c r="K66" s="178"/>
    </row>
    <row r="67" spans="2:11" customFormat="1" ht="15" customHeight="1">
      <c r="B67" s="177"/>
      <c r="C67" s="182"/>
      <c r="D67" s="309" t="s">
        <v>847</v>
      </c>
      <c r="E67" s="309"/>
      <c r="F67" s="309"/>
      <c r="G67" s="309"/>
      <c r="H67" s="309"/>
      <c r="I67" s="309"/>
      <c r="J67" s="309"/>
      <c r="K67" s="178"/>
    </row>
    <row r="68" spans="2:11" customFormat="1" ht="15" customHeight="1">
      <c r="B68" s="177"/>
      <c r="C68" s="182"/>
      <c r="D68" s="309" t="s">
        <v>848</v>
      </c>
      <c r="E68" s="309"/>
      <c r="F68" s="309"/>
      <c r="G68" s="309"/>
      <c r="H68" s="309"/>
      <c r="I68" s="309"/>
      <c r="J68" s="309"/>
      <c r="K68" s="178"/>
    </row>
    <row r="69" spans="2:11" customFormat="1" ht="15" customHeight="1">
      <c r="B69" s="177"/>
      <c r="C69" s="182"/>
      <c r="D69" s="309" t="s">
        <v>849</v>
      </c>
      <c r="E69" s="309"/>
      <c r="F69" s="309"/>
      <c r="G69" s="309"/>
      <c r="H69" s="309"/>
      <c r="I69" s="309"/>
      <c r="J69" s="309"/>
      <c r="K69" s="178"/>
    </row>
    <row r="70" spans="2:11" customFormat="1" ht="15" customHeight="1">
      <c r="B70" s="177"/>
      <c r="C70" s="182"/>
      <c r="D70" s="309" t="s">
        <v>850</v>
      </c>
      <c r="E70" s="309"/>
      <c r="F70" s="309"/>
      <c r="G70" s="309"/>
      <c r="H70" s="309"/>
      <c r="I70" s="309"/>
      <c r="J70" s="309"/>
      <c r="K70" s="178"/>
    </row>
    <row r="71" spans="2:11" customFormat="1" ht="12.75" customHeight="1">
      <c r="B71" s="186"/>
      <c r="C71" s="187"/>
      <c r="D71" s="187"/>
      <c r="E71" s="187"/>
      <c r="F71" s="187"/>
      <c r="G71" s="187"/>
      <c r="H71" s="187"/>
      <c r="I71" s="187"/>
      <c r="J71" s="187"/>
      <c r="K71" s="188"/>
    </row>
    <row r="72" spans="2:11" customFormat="1" ht="18.75" customHeight="1">
      <c r="B72" s="189"/>
      <c r="C72" s="189"/>
      <c r="D72" s="189"/>
      <c r="E72" s="189"/>
      <c r="F72" s="189"/>
      <c r="G72" s="189"/>
      <c r="H72" s="189"/>
      <c r="I72" s="189"/>
      <c r="J72" s="189"/>
      <c r="K72" s="190"/>
    </row>
    <row r="73" spans="2:11" customFormat="1" ht="18.75" customHeight="1">
      <c r="B73" s="190"/>
      <c r="C73" s="190"/>
      <c r="D73" s="190"/>
      <c r="E73" s="190"/>
      <c r="F73" s="190"/>
      <c r="G73" s="190"/>
      <c r="H73" s="190"/>
      <c r="I73" s="190"/>
      <c r="J73" s="190"/>
      <c r="K73" s="190"/>
    </row>
    <row r="74" spans="2:11" customFormat="1" ht="7.5" customHeight="1">
      <c r="B74" s="191"/>
      <c r="C74" s="192"/>
      <c r="D74" s="192"/>
      <c r="E74" s="192"/>
      <c r="F74" s="192"/>
      <c r="G74" s="192"/>
      <c r="H74" s="192"/>
      <c r="I74" s="192"/>
      <c r="J74" s="192"/>
      <c r="K74" s="193"/>
    </row>
    <row r="75" spans="2:11" customFormat="1" ht="45" customHeight="1">
      <c r="B75" s="194"/>
      <c r="C75" s="304" t="s">
        <v>851</v>
      </c>
      <c r="D75" s="304"/>
      <c r="E75" s="304"/>
      <c r="F75" s="304"/>
      <c r="G75" s="304"/>
      <c r="H75" s="304"/>
      <c r="I75" s="304"/>
      <c r="J75" s="304"/>
      <c r="K75" s="195"/>
    </row>
    <row r="76" spans="2:11" customFormat="1" ht="17.25" customHeight="1">
      <c r="B76" s="194"/>
      <c r="C76" s="196" t="s">
        <v>852</v>
      </c>
      <c r="D76" s="196"/>
      <c r="E76" s="196"/>
      <c r="F76" s="196" t="s">
        <v>853</v>
      </c>
      <c r="G76" s="197"/>
      <c r="H76" s="196" t="s">
        <v>59</v>
      </c>
      <c r="I76" s="196" t="s">
        <v>62</v>
      </c>
      <c r="J76" s="196" t="s">
        <v>854</v>
      </c>
      <c r="K76" s="195"/>
    </row>
    <row r="77" spans="2:11" customFormat="1" ht="17.25" customHeight="1">
      <c r="B77" s="194"/>
      <c r="C77" s="198" t="s">
        <v>855</v>
      </c>
      <c r="D77" s="198"/>
      <c r="E77" s="198"/>
      <c r="F77" s="199" t="s">
        <v>856</v>
      </c>
      <c r="G77" s="200"/>
      <c r="H77" s="198"/>
      <c r="I77" s="198"/>
      <c r="J77" s="198" t="s">
        <v>857</v>
      </c>
      <c r="K77" s="195"/>
    </row>
    <row r="78" spans="2:11" customFormat="1" ht="5.25" customHeight="1">
      <c r="B78" s="194"/>
      <c r="C78" s="201"/>
      <c r="D78" s="201"/>
      <c r="E78" s="201"/>
      <c r="F78" s="201"/>
      <c r="G78" s="202"/>
      <c r="H78" s="201"/>
      <c r="I78" s="201"/>
      <c r="J78" s="201"/>
      <c r="K78" s="195"/>
    </row>
    <row r="79" spans="2:11" customFormat="1" ht="15" customHeight="1">
      <c r="B79" s="194"/>
      <c r="C79" s="183" t="s">
        <v>58</v>
      </c>
      <c r="D79" s="203"/>
      <c r="E79" s="203"/>
      <c r="F79" s="204" t="s">
        <v>858</v>
      </c>
      <c r="G79" s="205"/>
      <c r="H79" s="183" t="s">
        <v>859</v>
      </c>
      <c r="I79" s="183" t="s">
        <v>860</v>
      </c>
      <c r="J79" s="183">
        <v>20</v>
      </c>
      <c r="K79" s="195"/>
    </row>
    <row r="80" spans="2:11" customFormat="1" ht="15" customHeight="1">
      <c r="B80" s="194"/>
      <c r="C80" s="183" t="s">
        <v>861</v>
      </c>
      <c r="D80" s="183"/>
      <c r="E80" s="183"/>
      <c r="F80" s="204" t="s">
        <v>858</v>
      </c>
      <c r="G80" s="205"/>
      <c r="H80" s="183" t="s">
        <v>862</v>
      </c>
      <c r="I80" s="183" t="s">
        <v>860</v>
      </c>
      <c r="J80" s="183">
        <v>120</v>
      </c>
      <c r="K80" s="195"/>
    </row>
    <row r="81" spans="2:11" customFormat="1" ht="15" customHeight="1">
      <c r="B81" s="206"/>
      <c r="C81" s="183" t="s">
        <v>863</v>
      </c>
      <c r="D81" s="183"/>
      <c r="E81" s="183"/>
      <c r="F81" s="204" t="s">
        <v>864</v>
      </c>
      <c r="G81" s="205"/>
      <c r="H81" s="183" t="s">
        <v>865</v>
      </c>
      <c r="I81" s="183" t="s">
        <v>860</v>
      </c>
      <c r="J81" s="183">
        <v>50</v>
      </c>
      <c r="K81" s="195"/>
    </row>
    <row r="82" spans="2:11" customFormat="1" ht="15" customHeight="1">
      <c r="B82" s="206"/>
      <c r="C82" s="183" t="s">
        <v>866</v>
      </c>
      <c r="D82" s="183"/>
      <c r="E82" s="183"/>
      <c r="F82" s="204" t="s">
        <v>858</v>
      </c>
      <c r="G82" s="205"/>
      <c r="H82" s="183" t="s">
        <v>867</v>
      </c>
      <c r="I82" s="183" t="s">
        <v>868</v>
      </c>
      <c r="J82" s="183"/>
      <c r="K82" s="195"/>
    </row>
    <row r="83" spans="2:11" customFormat="1" ht="15" customHeight="1">
      <c r="B83" s="206"/>
      <c r="C83" s="183" t="s">
        <v>869</v>
      </c>
      <c r="D83" s="183"/>
      <c r="E83" s="183"/>
      <c r="F83" s="204" t="s">
        <v>864</v>
      </c>
      <c r="G83" s="183"/>
      <c r="H83" s="183" t="s">
        <v>870</v>
      </c>
      <c r="I83" s="183" t="s">
        <v>860</v>
      </c>
      <c r="J83" s="183">
        <v>15</v>
      </c>
      <c r="K83" s="195"/>
    </row>
    <row r="84" spans="2:11" customFormat="1" ht="15" customHeight="1">
      <c r="B84" s="206"/>
      <c r="C84" s="183" t="s">
        <v>871</v>
      </c>
      <c r="D84" s="183"/>
      <c r="E84" s="183"/>
      <c r="F84" s="204" t="s">
        <v>864</v>
      </c>
      <c r="G84" s="183"/>
      <c r="H84" s="183" t="s">
        <v>872</v>
      </c>
      <c r="I84" s="183" t="s">
        <v>860</v>
      </c>
      <c r="J84" s="183">
        <v>15</v>
      </c>
      <c r="K84" s="195"/>
    </row>
    <row r="85" spans="2:11" customFormat="1" ht="15" customHeight="1">
      <c r="B85" s="206"/>
      <c r="C85" s="183" t="s">
        <v>873</v>
      </c>
      <c r="D85" s="183"/>
      <c r="E85" s="183"/>
      <c r="F85" s="204" t="s">
        <v>864</v>
      </c>
      <c r="G85" s="183"/>
      <c r="H85" s="183" t="s">
        <v>874</v>
      </c>
      <c r="I85" s="183" t="s">
        <v>860</v>
      </c>
      <c r="J85" s="183">
        <v>20</v>
      </c>
      <c r="K85" s="195"/>
    </row>
    <row r="86" spans="2:11" customFormat="1" ht="15" customHeight="1">
      <c r="B86" s="206"/>
      <c r="C86" s="183" t="s">
        <v>875</v>
      </c>
      <c r="D86" s="183"/>
      <c r="E86" s="183"/>
      <c r="F86" s="204" t="s">
        <v>864</v>
      </c>
      <c r="G86" s="183"/>
      <c r="H86" s="183" t="s">
        <v>876</v>
      </c>
      <c r="I86" s="183" t="s">
        <v>860</v>
      </c>
      <c r="J86" s="183">
        <v>20</v>
      </c>
      <c r="K86" s="195"/>
    </row>
    <row r="87" spans="2:11" customFormat="1" ht="15" customHeight="1">
      <c r="B87" s="206"/>
      <c r="C87" s="183" t="s">
        <v>877</v>
      </c>
      <c r="D87" s="183"/>
      <c r="E87" s="183"/>
      <c r="F87" s="204" t="s">
        <v>864</v>
      </c>
      <c r="G87" s="205"/>
      <c r="H87" s="183" t="s">
        <v>878</v>
      </c>
      <c r="I87" s="183" t="s">
        <v>860</v>
      </c>
      <c r="J87" s="183">
        <v>50</v>
      </c>
      <c r="K87" s="195"/>
    </row>
    <row r="88" spans="2:11" customFormat="1" ht="15" customHeight="1">
      <c r="B88" s="206"/>
      <c r="C88" s="183" t="s">
        <v>879</v>
      </c>
      <c r="D88" s="183"/>
      <c r="E88" s="183"/>
      <c r="F88" s="204" t="s">
        <v>864</v>
      </c>
      <c r="G88" s="205"/>
      <c r="H88" s="183" t="s">
        <v>880</v>
      </c>
      <c r="I88" s="183" t="s">
        <v>860</v>
      </c>
      <c r="J88" s="183">
        <v>20</v>
      </c>
      <c r="K88" s="195"/>
    </row>
    <row r="89" spans="2:11" customFormat="1" ht="15" customHeight="1">
      <c r="B89" s="206"/>
      <c r="C89" s="183" t="s">
        <v>881</v>
      </c>
      <c r="D89" s="183"/>
      <c r="E89" s="183"/>
      <c r="F89" s="204" t="s">
        <v>864</v>
      </c>
      <c r="G89" s="205"/>
      <c r="H89" s="183" t="s">
        <v>882</v>
      </c>
      <c r="I89" s="183" t="s">
        <v>860</v>
      </c>
      <c r="J89" s="183">
        <v>20</v>
      </c>
      <c r="K89" s="195"/>
    </row>
    <row r="90" spans="2:11" customFormat="1" ht="15" customHeight="1">
      <c r="B90" s="206"/>
      <c r="C90" s="183" t="s">
        <v>883</v>
      </c>
      <c r="D90" s="183"/>
      <c r="E90" s="183"/>
      <c r="F90" s="204" t="s">
        <v>864</v>
      </c>
      <c r="G90" s="205"/>
      <c r="H90" s="183" t="s">
        <v>884</v>
      </c>
      <c r="I90" s="183" t="s">
        <v>860</v>
      </c>
      <c r="J90" s="183">
        <v>50</v>
      </c>
      <c r="K90" s="195"/>
    </row>
    <row r="91" spans="2:11" customFormat="1" ht="15" customHeight="1">
      <c r="B91" s="206"/>
      <c r="C91" s="183" t="s">
        <v>885</v>
      </c>
      <c r="D91" s="183"/>
      <c r="E91" s="183"/>
      <c r="F91" s="204" t="s">
        <v>864</v>
      </c>
      <c r="G91" s="205"/>
      <c r="H91" s="183" t="s">
        <v>885</v>
      </c>
      <c r="I91" s="183" t="s">
        <v>860</v>
      </c>
      <c r="J91" s="183">
        <v>50</v>
      </c>
      <c r="K91" s="195"/>
    </row>
    <row r="92" spans="2:11" customFormat="1" ht="15" customHeight="1">
      <c r="B92" s="206"/>
      <c r="C92" s="183" t="s">
        <v>886</v>
      </c>
      <c r="D92" s="183"/>
      <c r="E92" s="183"/>
      <c r="F92" s="204" t="s">
        <v>864</v>
      </c>
      <c r="G92" s="205"/>
      <c r="H92" s="183" t="s">
        <v>887</v>
      </c>
      <c r="I92" s="183" t="s">
        <v>860</v>
      </c>
      <c r="J92" s="183">
        <v>255</v>
      </c>
      <c r="K92" s="195"/>
    </row>
    <row r="93" spans="2:11" customFormat="1" ht="15" customHeight="1">
      <c r="B93" s="206"/>
      <c r="C93" s="183" t="s">
        <v>888</v>
      </c>
      <c r="D93" s="183"/>
      <c r="E93" s="183"/>
      <c r="F93" s="204" t="s">
        <v>858</v>
      </c>
      <c r="G93" s="205"/>
      <c r="H93" s="183" t="s">
        <v>889</v>
      </c>
      <c r="I93" s="183" t="s">
        <v>890</v>
      </c>
      <c r="J93" s="183"/>
      <c r="K93" s="195"/>
    </row>
    <row r="94" spans="2:11" customFormat="1" ht="15" customHeight="1">
      <c r="B94" s="206"/>
      <c r="C94" s="183" t="s">
        <v>891</v>
      </c>
      <c r="D94" s="183"/>
      <c r="E94" s="183"/>
      <c r="F94" s="204" t="s">
        <v>858</v>
      </c>
      <c r="G94" s="205"/>
      <c r="H94" s="183" t="s">
        <v>892</v>
      </c>
      <c r="I94" s="183" t="s">
        <v>893</v>
      </c>
      <c r="J94" s="183"/>
      <c r="K94" s="195"/>
    </row>
    <row r="95" spans="2:11" customFormat="1" ht="15" customHeight="1">
      <c r="B95" s="206"/>
      <c r="C95" s="183" t="s">
        <v>894</v>
      </c>
      <c r="D95" s="183"/>
      <c r="E95" s="183"/>
      <c r="F95" s="204" t="s">
        <v>858</v>
      </c>
      <c r="G95" s="205"/>
      <c r="H95" s="183" t="s">
        <v>894</v>
      </c>
      <c r="I95" s="183" t="s">
        <v>893</v>
      </c>
      <c r="J95" s="183"/>
      <c r="K95" s="195"/>
    </row>
    <row r="96" spans="2:11" customFormat="1" ht="15" customHeight="1">
      <c r="B96" s="206"/>
      <c r="C96" s="183" t="s">
        <v>43</v>
      </c>
      <c r="D96" s="183"/>
      <c r="E96" s="183"/>
      <c r="F96" s="204" t="s">
        <v>858</v>
      </c>
      <c r="G96" s="205"/>
      <c r="H96" s="183" t="s">
        <v>895</v>
      </c>
      <c r="I96" s="183" t="s">
        <v>893</v>
      </c>
      <c r="J96" s="183"/>
      <c r="K96" s="195"/>
    </row>
    <row r="97" spans="2:11" customFormat="1" ht="15" customHeight="1">
      <c r="B97" s="206"/>
      <c r="C97" s="183" t="s">
        <v>53</v>
      </c>
      <c r="D97" s="183"/>
      <c r="E97" s="183"/>
      <c r="F97" s="204" t="s">
        <v>858</v>
      </c>
      <c r="G97" s="205"/>
      <c r="H97" s="183" t="s">
        <v>896</v>
      </c>
      <c r="I97" s="183" t="s">
        <v>893</v>
      </c>
      <c r="J97" s="183"/>
      <c r="K97" s="195"/>
    </row>
    <row r="98" spans="2:11" customFormat="1" ht="15" customHeight="1">
      <c r="B98" s="207"/>
      <c r="C98" s="208"/>
      <c r="D98" s="208"/>
      <c r="E98" s="208"/>
      <c r="F98" s="208"/>
      <c r="G98" s="208"/>
      <c r="H98" s="208"/>
      <c r="I98" s="208"/>
      <c r="J98" s="208"/>
      <c r="K98" s="209"/>
    </row>
    <row r="99" spans="2:11" customFormat="1" ht="18.75" customHeight="1">
      <c r="B99" s="210"/>
      <c r="C99" s="211"/>
      <c r="D99" s="211"/>
      <c r="E99" s="211"/>
      <c r="F99" s="211"/>
      <c r="G99" s="211"/>
      <c r="H99" s="211"/>
      <c r="I99" s="211"/>
      <c r="J99" s="211"/>
      <c r="K99" s="210"/>
    </row>
    <row r="100" spans="2:11" customFormat="1" ht="18.75" customHeight="1">
      <c r="B100" s="190"/>
      <c r="C100" s="190"/>
      <c r="D100" s="190"/>
      <c r="E100" s="190"/>
      <c r="F100" s="190"/>
      <c r="G100" s="190"/>
      <c r="H100" s="190"/>
      <c r="I100" s="190"/>
      <c r="J100" s="190"/>
      <c r="K100" s="190"/>
    </row>
    <row r="101" spans="2:11" customFormat="1" ht="7.5" customHeight="1">
      <c r="B101" s="191"/>
      <c r="C101" s="192"/>
      <c r="D101" s="192"/>
      <c r="E101" s="192"/>
      <c r="F101" s="192"/>
      <c r="G101" s="192"/>
      <c r="H101" s="192"/>
      <c r="I101" s="192"/>
      <c r="J101" s="192"/>
      <c r="K101" s="193"/>
    </row>
    <row r="102" spans="2:11" customFormat="1" ht="45" customHeight="1">
      <c r="B102" s="194"/>
      <c r="C102" s="304" t="s">
        <v>897</v>
      </c>
      <c r="D102" s="304"/>
      <c r="E102" s="304"/>
      <c r="F102" s="304"/>
      <c r="G102" s="304"/>
      <c r="H102" s="304"/>
      <c r="I102" s="304"/>
      <c r="J102" s="304"/>
      <c r="K102" s="195"/>
    </row>
    <row r="103" spans="2:11" customFormat="1" ht="17.25" customHeight="1">
      <c r="B103" s="194"/>
      <c r="C103" s="196" t="s">
        <v>852</v>
      </c>
      <c r="D103" s="196"/>
      <c r="E103" s="196"/>
      <c r="F103" s="196" t="s">
        <v>853</v>
      </c>
      <c r="G103" s="197"/>
      <c r="H103" s="196" t="s">
        <v>59</v>
      </c>
      <c r="I103" s="196" t="s">
        <v>62</v>
      </c>
      <c r="J103" s="196" t="s">
        <v>854</v>
      </c>
      <c r="K103" s="195"/>
    </row>
    <row r="104" spans="2:11" customFormat="1" ht="17.25" customHeight="1">
      <c r="B104" s="194"/>
      <c r="C104" s="198" t="s">
        <v>855</v>
      </c>
      <c r="D104" s="198"/>
      <c r="E104" s="198"/>
      <c r="F104" s="199" t="s">
        <v>856</v>
      </c>
      <c r="G104" s="200"/>
      <c r="H104" s="198"/>
      <c r="I104" s="198"/>
      <c r="J104" s="198" t="s">
        <v>857</v>
      </c>
      <c r="K104" s="195"/>
    </row>
    <row r="105" spans="2:11" customFormat="1" ht="5.25" customHeight="1">
      <c r="B105" s="194"/>
      <c r="C105" s="196"/>
      <c r="D105" s="196"/>
      <c r="E105" s="196"/>
      <c r="F105" s="196"/>
      <c r="G105" s="212"/>
      <c r="H105" s="196"/>
      <c r="I105" s="196"/>
      <c r="J105" s="196"/>
      <c r="K105" s="195"/>
    </row>
    <row r="106" spans="2:11" customFormat="1" ht="15" customHeight="1">
      <c r="B106" s="194"/>
      <c r="C106" s="183" t="s">
        <v>58</v>
      </c>
      <c r="D106" s="203"/>
      <c r="E106" s="203"/>
      <c r="F106" s="204" t="s">
        <v>858</v>
      </c>
      <c r="G106" s="183"/>
      <c r="H106" s="183" t="s">
        <v>898</v>
      </c>
      <c r="I106" s="183" t="s">
        <v>860</v>
      </c>
      <c r="J106" s="183">
        <v>20</v>
      </c>
      <c r="K106" s="195"/>
    </row>
    <row r="107" spans="2:11" customFormat="1" ht="15" customHeight="1">
      <c r="B107" s="194"/>
      <c r="C107" s="183" t="s">
        <v>861</v>
      </c>
      <c r="D107" s="183"/>
      <c r="E107" s="183"/>
      <c r="F107" s="204" t="s">
        <v>858</v>
      </c>
      <c r="G107" s="183"/>
      <c r="H107" s="183" t="s">
        <v>898</v>
      </c>
      <c r="I107" s="183" t="s">
        <v>860</v>
      </c>
      <c r="J107" s="183">
        <v>120</v>
      </c>
      <c r="K107" s="195"/>
    </row>
    <row r="108" spans="2:11" customFormat="1" ht="15" customHeight="1">
      <c r="B108" s="206"/>
      <c r="C108" s="183" t="s">
        <v>863</v>
      </c>
      <c r="D108" s="183"/>
      <c r="E108" s="183"/>
      <c r="F108" s="204" t="s">
        <v>864</v>
      </c>
      <c r="G108" s="183"/>
      <c r="H108" s="183" t="s">
        <v>898</v>
      </c>
      <c r="I108" s="183" t="s">
        <v>860</v>
      </c>
      <c r="J108" s="183">
        <v>50</v>
      </c>
      <c r="K108" s="195"/>
    </row>
    <row r="109" spans="2:11" customFormat="1" ht="15" customHeight="1">
      <c r="B109" s="206"/>
      <c r="C109" s="183" t="s">
        <v>866</v>
      </c>
      <c r="D109" s="183"/>
      <c r="E109" s="183"/>
      <c r="F109" s="204" t="s">
        <v>858</v>
      </c>
      <c r="G109" s="183"/>
      <c r="H109" s="183" t="s">
        <v>898</v>
      </c>
      <c r="I109" s="183" t="s">
        <v>868</v>
      </c>
      <c r="J109" s="183"/>
      <c r="K109" s="195"/>
    </row>
    <row r="110" spans="2:11" customFormat="1" ht="15" customHeight="1">
      <c r="B110" s="206"/>
      <c r="C110" s="183" t="s">
        <v>877</v>
      </c>
      <c r="D110" s="183"/>
      <c r="E110" s="183"/>
      <c r="F110" s="204" t="s">
        <v>864</v>
      </c>
      <c r="G110" s="183"/>
      <c r="H110" s="183" t="s">
        <v>898</v>
      </c>
      <c r="I110" s="183" t="s">
        <v>860</v>
      </c>
      <c r="J110" s="183">
        <v>50</v>
      </c>
      <c r="K110" s="195"/>
    </row>
    <row r="111" spans="2:11" customFormat="1" ht="15" customHeight="1">
      <c r="B111" s="206"/>
      <c r="C111" s="183" t="s">
        <v>885</v>
      </c>
      <c r="D111" s="183"/>
      <c r="E111" s="183"/>
      <c r="F111" s="204" t="s">
        <v>864</v>
      </c>
      <c r="G111" s="183"/>
      <c r="H111" s="183" t="s">
        <v>898</v>
      </c>
      <c r="I111" s="183" t="s">
        <v>860</v>
      </c>
      <c r="J111" s="183">
        <v>50</v>
      </c>
      <c r="K111" s="195"/>
    </row>
    <row r="112" spans="2:11" customFormat="1" ht="15" customHeight="1">
      <c r="B112" s="206"/>
      <c r="C112" s="183" t="s">
        <v>883</v>
      </c>
      <c r="D112" s="183"/>
      <c r="E112" s="183"/>
      <c r="F112" s="204" t="s">
        <v>864</v>
      </c>
      <c r="G112" s="183"/>
      <c r="H112" s="183" t="s">
        <v>898</v>
      </c>
      <c r="I112" s="183" t="s">
        <v>860</v>
      </c>
      <c r="J112" s="183">
        <v>50</v>
      </c>
      <c r="K112" s="195"/>
    </row>
    <row r="113" spans="2:11" customFormat="1" ht="15" customHeight="1">
      <c r="B113" s="206"/>
      <c r="C113" s="183" t="s">
        <v>58</v>
      </c>
      <c r="D113" s="183"/>
      <c r="E113" s="183"/>
      <c r="F113" s="204" t="s">
        <v>858</v>
      </c>
      <c r="G113" s="183"/>
      <c r="H113" s="183" t="s">
        <v>899</v>
      </c>
      <c r="I113" s="183" t="s">
        <v>860</v>
      </c>
      <c r="J113" s="183">
        <v>20</v>
      </c>
      <c r="K113" s="195"/>
    </row>
    <row r="114" spans="2:11" customFormat="1" ht="15" customHeight="1">
      <c r="B114" s="206"/>
      <c r="C114" s="183" t="s">
        <v>900</v>
      </c>
      <c r="D114" s="183"/>
      <c r="E114" s="183"/>
      <c r="F114" s="204" t="s">
        <v>858</v>
      </c>
      <c r="G114" s="183"/>
      <c r="H114" s="183" t="s">
        <v>901</v>
      </c>
      <c r="I114" s="183" t="s">
        <v>860</v>
      </c>
      <c r="J114" s="183">
        <v>120</v>
      </c>
      <c r="K114" s="195"/>
    </row>
    <row r="115" spans="2:11" customFormat="1" ht="15" customHeight="1">
      <c r="B115" s="206"/>
      <c r="C115" s="183" t="s">
        <v>43</v>
      </c>
      <c r="D115" s="183"/>
      <c r="E115" s="183"/>
      <c r="F115" s="204" t="s">
        <v>858</v>
      </c>
      <c r="G115" s="183"/>
      <c r="H115" s="183" t="s">
        <v>902</v>
      </c>
      <c r="I115" s="183" t="s">
        <v>893</v>
      </c>
      <c r="J115" s="183"/>
      <c r="K115" s="195"/>
    </row>
    <row r="116" spans="2:11" customFormat="1" ht="15" customHeight="1">
      <c r="B116" s="206"/>
      <c r="C116" s="183" t="s">
        <v>53</v>
      </c>
      <c r="D116" s="183"/>
      <c r="E116" s="183"/>
      <c r="F116" s="204" t="s">
        <v>858</v>
      </c>
      <c r="G116" s="183"/>
      <c r="H116" s="183" t="s">
        <v>903</v>
      </c>
      <c r="I116" s="183" t="s">
        <v>893</v>
      </c>
      <c r="J116" s="183"/>
      <c r="K116" s="195"/>
    </row>
    <row r="117" spans="2:11" customFormat="1" ht="15" customHeight="1">
      <c r="B117" s="206"/>
      <c r="C117" s="183" t="s">
        <v>62</v>
      </c>
      <c r="D117" s="183"/>
      <c r="E117" s="183"/>
      <c r="F117" s="204" t="s">
        <v>858</v>
      </c>
      <c r="G117" s="183"/>
      <c r="H117" s="183" t="s">
        <v>904</v>
      </c>
      <c r="I117" s="183" t="s">
        <v>905</v>
      </c>
      <c r="J117" s="183"/>
      <c r="K117" s="195"/>
    </row>
    <row r="118" spans="2:11" customFormat="1" ht="15" customHeight="1">
      <c r="B118" s="207"/>
      <c r="C118" s="213"/>
      <c r="D118" s="213"/>
      <c r="E118" s="213"/>
      <c r="F118" s="213"/>
      <c r="G118" s="213"/>
      <c r="H118" s="213"/>
      <c r="I118" s="213"/>
      <c r="J118" s="213"/>
      <c r="K118" s="209"/>
    </row>
    <row r="119" spans="2:11" customFormat="1" ht="18.75" customHeight="1">
      <c r="B119" s="214"/>
      <c r="C119" s="215"/>
      <c r="D119" s="215"/>
      <c r="E119" s="215"/>
      <c r="F119" s="216"/>
      <c r="G119" s="215"/>
      <c r="H119" s="215"/>
      <c r="I119" s="215"/>
      <c r="J119" s="215"/>
      <c r="K119" s="214"/>
    </row>
    <row r="120" spans="2:11" customFormat="1" ht="18.75" customHeight="1">
      <c r="B120" s="190"/>
      <c r="C120" s="190"/>
      <c r="D120" s="190"/>
      <c r="E120" s="190"/>
      <c r="F120" s="190"/>
      <c r="G120" s="190"/>
      <c r="H120" s="190"/>
      <c r="I120" s="190"/>
      <c r="J120" s="190"/>
      <c r="K120" s="190"/>
    </row>
    <row r="121" spans="2:11" customFormat="1" ht="7.5" customHeight="1">
      <c r="B121" s="217"/>
      <c r="C121" s="218"/>
      <c r="D121" s="218"/>
      <c r="E121" s="218"/>
      <c r="F121" s="218"/>
      <c r="G121" s="218"/>
      <c r="H121" s="218"/>
      <c r="I121" s="218"/>
      <c r="J121" s="218"/>
      <c r="K121" s="219"/>
    </row>
    <row r="122" spans="2:11" customFormat="1" ht="45" customHeight="1">
      <c r="B122" s="220"/>
      <c r="C122" s="305" t="s">
        <v>906</v>
      </c>
      <c r="D122" s="305"/>
      <c r="E122" s="305"/>
      <c r="F122" s="305"/>
      <c r="G122" s="305"/>
      <c r="H122" s="305"/>
      <c r="I122" s="305"/>
      <c r="J122" s="305"/>
      <c r="K122" s="221"/>
    </row>
    <row r="123" spans="2:11" customFormat="1" ht="17.25" customHeight="1">
      <c r="B123" s="222"/>
      <c r="C123" s="196" t="s">
        <v>852</v>
      </c>
      <c r="D123" s="196"/>
      <c r="E123" s="196"/>
      <c r="F123" s="196" t="s">
        <v>853</v>
      </c>
      <c r="G123" s="197"/>
      <c r="H123" s="196" t="s">
        <v>59</v>
      </c>
      <c r="I123" s="196" t="s">
        <v>62</v>
      </c>
      <c r="J123" s="196" t="s">
        <v>854</v>
      </c>
      <c r="K123" s="223"/>
    </row>
    <row r="124" spans="2:11" customFormat="1" ht="17.25" customHeight="1">
      <c r="B124" s="222"/>
      <c r="C124" s="198" t="s">
        <v>855</v>
      </c>
      <c r="D124" s="198"/>
      <c r="E124" s="198"/>
      <c r="F124" s="199" t="s">
        <v>856</v>
      </c>
      <c r="G124" s="200"/>
      <c r="H124" s="198"/>
      <c r="I124" s="198"/>
      <c r="J124" s="198" t="s">
        <v>857</v>
      </c>
      <c r="K124" s="223"/>
    </row>
    <row r="125" spans="2:11" customFormat="1" ht="5.25" customHeight="1">
      <c r="B125" s="224"/>
      <c r="C125" s="201"/>
      <c r="D125" s="201"/>
      <c r="E125" s="201"/>
      <c r="F125" s="201"/>
      <c r="G125" s="225"/>
      <c r="H125" s="201"/>
      <c r="I125" s="201"/>
      <c r="J125" s="201"/>
      <c r="K125" s="226"/>
    </row>
    <row r="126" spans="2:11" customFormat="1" ht="15" customHeight="1">
      <c r="B126" s="224"/>
      <c r="C126" s="183" t="s">
        <v>861</v>
      </c>
      <c r="D126" s="203"/>
      <c r="E126" s="203"/>
      <c r="F126" s="204" t="s">
        <v>858</v>
      </c>
      <c r="G126" s="183"/>
      <c r="H126" s="183" t="s">
        <v>898</v>
      </c>
      <c r="I126" s="183" t="s">
        <v>860</v>
      </c>
      <c r="J126" s="183">
        <v>120</v>
      </c>
      <c r="K126" s="227"/>
    </row>
    <row r="127" spans="2:11" customFormat="1" ht="15" customHeight="1">
      <c r="B127" s="224"/>
      <c r="C127" s="183" t="s">
        <v>907</v>
      </c>
      <c r="D127" s="183"/>
      <c r="E127" s="183"/>
      <c r="F127" s="204" t="s">
        <v>858</v>
      </c>
      <c r="G127" s="183"/>
      <c r="H127" s="183" t="s">
        <v>908</v>
      </c>
      <c r="I127" s="183" t="s">
        <v>860</v>
      </c>
      <c r="J127" s="183" t="s">
        <v>909</v>
      </c>
      <c r="K127" s="227"/>
    </row>
    <row r="128" spans="2:11" customFormat="1" ht="15" customHeight="1">
      <c r="B128" s="224"/>
      <c r="C128" s="183" t="s">
        <v>806</v>
      </c>
      <c r="D128" s="183"/>
      <c r="E128" s="183"/>
      <c r="F128" s="204" t="s">
        <v>858</v>
      </c>
      <c r="G128" s="183"/>
      <c r="H128" s="183" t="s">
        <v>910</v>
      </c>
      <c r="I128" s="183" t="s">
        <v>860</v>
      </c>
      <c r="J128" s="183" t="s">
        <v>909</v>
      </c>
      <c r="K128" s="227"/>
    </row>
    <row r="129" spans="2:11" customFormat="1" ht="15" customHeight="1">
      <c r="B129" s="224"/>
      <c r="C129" s="183" t="s">
        <v>869</v>
      </c>
      <c r="D129" s="183"/>
      <c r="E129" s="183"/>
      <c r="F129" s="204" t="s">
        <v>864</v>
      </c>
      <c r="G129" s="183"/>
      <c r="H129" s="183" t="s">
        <v>870</v>
      </c>
      <c r="I129" s="183" t="s">
        <v>860</v>
      </c>
      <c r="J129" s="183">
        <v>15</v>
      </c>
      <c r="K129" s="227"/>
    </row>
    <row r="130" spans="2:11" customFormat="1" ht="15" customHeight="1">
      <c r="B130" s="224"/>
      <c r="C130" s="183" t="s">
        <v>871</v>
      </c>
      <c r="D130" s="183"/>
      <c r="E130" s="183"/>
      <c r="F130" s="204" t="s">
        <v>864</v>
      </c>
      <c r="G130" s="183"/>
      <c r="H130" s="183" t="s">
        <v>872</v>
      </c>
      <c r="I130" s="183" t="s">
        <v>860</v>
      </c>
      <c r="J130" s="183">
        <v>15</v>
      </c>
      <c r="K130" s="227"/>
    </row>
    <row r="131" spans="2:11" customFormat="1" ht="15" customHeight="1">
      <c r="B131" s="224"/>
      <c r="C131" s="183" t="s">
        <v>873</v>
      </c>
      <c r="D131" s="183"/>
      <c r="E131" s="183"/>
      <c r="F131" s="204" t="s">
        <v>864</v>
      </c>
      <c r="G131" s="183"/>
      <c r="H131" s="183" t="s">
        <v>874</v>
      </c>
      <c r="I131" s="183" t="s">
        <v>860</v>
      </c>
      <c r="J131" s="183">
        <v>20</v>
      </c>
      <c r="K131" s="227"/>
    </row>
    <row r="132" spans="2:11" customFormat="1" ht="15" customHeight="1">
      <c r="B132" s="224"/>
      <c r="C132" s="183" t="s">
        <v>875</v>
      </c>
      <c r="D132" s="183"/>
      <c r="E132" s="183"/>
      <c r="F132" s="204" t="s">
        <v>864</v>
      </c>
      <c r="G132" s="183"/>
      <c r="H132" s="183" t="s">
        <v>876</v>
      </c>
      <c r="I132" s="183" t="s">
        <v>860</v>
      </c>
      <c r="J132" s="183">
        <v>20</v>
      </c>
      <c r="K132" s="227"/>
    </row>
    <row r="133" spans="2:11" customFormat="1" ht="15" customHeight="1">
      <c r="B133" s="224"/>
      <c r="C133" s="183" t="s">
        <v>863</v>
      </c>
      <c r="D133" s="183"/>
      <c r="E133" s="183"/>
      <c r="F133" s="204" t="s">
        <v>864</v>
      </c>
      <c r="G133" s="183"/>
      <c r="H133" s="183" t="s">
        <v>898</v>
      </c>
      <c r="I133" s="183" t="s">
        <v>860</v>
      </c>
      <c r="J133" s="183">
        <v>50</v>
      </c>
      <c r="K133" s="227"/>
    </row>
    <row r="134" spans="2:11" customFormat="1" ht="15" customHeight="1">
      <c r="B134" s="224"/>
      <c r="C134" s="183" t="s">
        <v>877</v>
      </c>
      <c r="D134" s="183"/>
      <c r="E134" s="183"/>
      <c r="F134" s="204" t="s">
        <v>864</v>
      </c>
      <c r="G134" s="183"/>
      <c r="H134" s="183" t="s">
        <v>898</v>
      </c>
      <c r="I134" s="183" t="s">
        <v>860</v>
      </c>
      <c r="J134" s="183">
        <v>50</v>
      </c>
      <c r="K134" s="227"/>
    </row>
    <row r="135" spans="2:11" customFormat="1" ht="15" customHeight="1">
      <c r="B135" s="224"/>
      <c r="C135" s="183" t="s">
        <v>883</v>
      </c>
      <c r="D135" s="183"/>
      <c r="E135" s="183"/>
      <c r="F135" s="204" t="s">
        <v>864</v>
      </c>
      <c r="G135" s="183"/>
      <c r="H135" s="183" t="s">
        <v>898</v>
      </c>
      <c r="I135" s="183" t="s">
        <v>860</v>
      </c>
      <c r="J135" s="183">
        <v>50</v>
      </c>
      <c r="K135" s="227"/>
    </row>
    <row r="136" spans="2:11" customFormat="1" ht="15" customHeight="1">
      <c r="B136" s="224"/>
      <c r="C136" s="183" t="s">
        <v>885</v>
      </c>
      <c r="D136" s="183"/>
      <c r="E136" s="183"/>
      <c r="F136" s="204" t="s">
        <v>864</v>
      </c>
      <c r="G136" s="183"/>
      <c r="H136" s="183" t="s">
        <v>898</v>
      </c>
      <c r="I136" s="183" t="s">
        <v>860</v>
      </c>
      <c r="J136" s="183">
        <v>50</v>
      </c>
      <c r="K136" s="227"/>
    </row>
    <row r="137" spans="2:11" customFormat="1" ht="15" customHeight="1">
      <c r="B137" s="224"/>
      <c r="C137" s="183" t="s">
        <v>886</v>
      </c>
      <c r="D137" s="183"/>
      <c r="E137" s="183"/>
      <c r="F137" s="204" t="s">
        <v>864</v>
      </c>
      <c r="G137" s="183"/>
      <c r="H137" s="183" t="s">
        <v>911</v>
      </c>
      <c r="I137" s="183" t="s">
        <v>860</v>
      </c>
      <c r="J137" s="183">
        <v>255</v>
      </c>
      <c r="K137" s="227"/>
    </row>
    <row r="138" spans="2:11" customFormat="1" ht="15" customHeight="1">
      <c r="B138" s="224"/>
      <c r="C138" s="183" t="s">
        <v>888</v>
      </c>
      <c r="D138" s="183"/>
      <c r="E138" s="183"/>
      <c r="F138" s="204" t="s">
        <v>858</v>
      </c>
      <c r="G138" s="183"/>
      <c r="H138" s="183" t="s">
        <v>912</v>
      </c>
      <c r="I138" s="183" t="s">
        <v>890</v>
      </c>
      <c r="J138" s="183"/>
      <c r="K138" s="227"/>
    </row>
    <row r="139" spans="2:11" customFormat="1" ht="15" customHeight="1">
      <c r="B139" s="224"/>
      <c r="C139" s="183" t="s">
        <v>891</v>
      </c>
      <c r="D139" s="183"/>
      <c r="E139" s="183"/>
      <c r="F139" s="204" t="s">
        <v>858</v>
      </c>
      <c r="G139" s="183"/>
      <c r="H139" s="183" t="s">
        <v>913</v>
      </c>
      <c r="I139" s="183" t="s">
        <v>893</v>
      </c>
      <c r="J139" s="183"/>
      <c r="K139" s="227"/>
    </row>
    <row r="140" spans="2:11" customFormat="1" ht="15" customHeight="1">
      <c r="B140" s="224"/>
      <c r="C140" s="183" t="s">
        <v>894</v>
      </c>
      <c r="D140" s="183"/>
      <c r="E140" s="183"/>
      <c r="F140" s="204" t="s">
        <v>858</v>
      </c>
      <c r="G140" s="183"/>
      <c r="H140" s="183" t="s">
        <v>894</v>
      </c>
      <c r="I140" s="183" t="s">
        <v>893</v>
      </c>
      <c r="J140" s="183"/>
      <c r="K140" s="227"/>
    </row>
    <row r="141" spans="2:11" customFormat="1" ht="15" customHeight="1">
      <c r="B141" s="224"/>
      <c r="C141" s="183" t="s">
        <v>43</v>
      </c>
      <c r="D141" s="183"/>
      <c r="E141" s="183"/>
      <c r="F141" s="204" t="s">
        <v>858</v>
      </c>
      <c r="G141" s="183"/>
      <c r="H141" s="183" t="s">
        <v>914</v>
      </c>
      <c r="I141" s="183" t="s">
        <v>893</v>
      </c>
      <c r="J141" s="183"/>
      <c r="K141" s="227"/>
    </row>
    <row r="142" spans="2:11" customFormat="1" ht="15" customHeight="1">
      <c r="B142" s="224"/>
      <c r="C142" s="183" t="s">
        <v>915</v>
      </c>
      <c r="D142" s="183"/>
      <c r="E142" s="183"/>
      <c r="F142" s="204" t="s">
        <v>858</v>
      </c>
      <c r="G142" s="183"/>
      <c r="H142" s="183" t="s">
        <v>916</v>
      </c>
      <c r="I142" s="183" t="s">
        <v>893</v>
      </c>
      <c r="J142" s="183"/>
      <c r="K142" s="227"/>
    </row>
    <row r="143" spans="2:11" customFormat="1" ht="15" customHeight="1">
      <c r="B143" s="228"/>
      <c r="C143" s="229"/>
      <c r="D143" s="229"/>
      <c r="E143" s="229"/>
      <c r="F143" s="229"/>
      <c r="G143" s="229"/>
      <c r="H143" s="229"/>
      <c r="I143" s="229"/>
      <c r="J143" s="229"/>
      <c r="K143" s="230"/>
    </row>
    <row r="144" spans="2:11" customFormat="1" ht="18.75" customHeight="1">
      <c r="B144" s="215"/>
      <c r="C144" s="215"/>
      <c r="D144" s="215"/>
      <c r="E144" s="215"/>
      <c r="F144" s="216"/>
      <c r="G144" s="215"/>
      <c r="H144" s="215"/>
      <c r="I144" s="215"/>
      <c r="J144" s="215"/>
      <c r="K144" s="215"/>
    </row>
    <row r="145" spans="2:11" customFormat="1" ht="18.75" customHeight="1">
      <c r="B145" s="190"/>
      <c r="C145" s="190"/>
      <c r="D145" s="190"/>
      <c r="E145" s="190"/>
      <c r="F145" s="190"/>
      <c r="G145" s="190"/>
      <c r="H145" s="190"/>
      <c r="I145" s="190"/>
      <c r="J145" s="190"/>
      <c r="K145" s="190"/>
    </row>
    <row r="146" spans="2:11" customFormat="1" ht="7.5" customHeight="1">
      <c r="B146" s="191"/>
      <c r="C146" s="192"/>
      <c r="D146" s="192"/>
      <c r="E146" s="192"/>
      <c r="F146" s="192"/>
      <c r="G146" s="192"/>
      <c r="H146" s="192"/>
      <c r="I146" s="192"/>
      <c r="J146" s="192"/>
      <c r="K146" s="193"/>
    </row>
    <row r="147" spans="2:11" customFormat="1" ht="45" customHeight="1">
      <c r="B147" s="194"/>
      <c r="C147" s="304" t="s">
        <v>917</v>
      </c>
      <c r="D147" s="304"/>
      <c r="E147" s="304"/>
      <c r="F147" s="304"/>
      <c r="G147" s="304"/>
      <c r="H147" s="304"/>
      <c r="I147" s="304"/>
      <c r="J147" s="304"/>
      <c r="K147" s="195"/>
    </row>
    <row r="148" spans="2:11" customFormat="1" ht="17.25" customHeight="1">
      <c r="B148" s="194"/>
      <c r="C148" s="196" t="s">
        <v>852</v>
      </c>
      <c r="D148" s="196"/>
      <c r="E148" s="196"/>
      <c r="F148" s="196" t="s">
        <v>853</v>
      </c>
      <c r="G148" s="197"/>
      <c r="H148" s="196" t="s">
        <v>59</v>
      </c>
      <c r="I148" s="196" t="s">
        <v>62</v>
      </c>
      <c r="J148" s="196" t="s">
        <v>854</v>
      </c>
      <c r="K148" s="195"/>
    </row>
    <row r="149" spans="2:11" customFormat="1" ht="17.25" customHeight="1">
      <c r="B149" s="194"/>
      <c r="C149" s="198" t="s">
        <v>855</v>
      </c>
      <c r="D149" s="198"/>
      <c r="E149" s="198"/>
      <c r="F149" s="199" t="s">
        <v>856</v>
      </c>
      <c r="G149" s="200"/>
      <c r="H149" s="198"/>
      <c r="I149" s="198"/>
      <c r="J149" s="198" t="s">
        <v>857</v>
      </c>
      <c r="K149" s="195"/>
    </row>
    <row r="150" spans="2:11" customFormat="1" ht="5.25" customHeight="1">
      <c r="B150" s="206"/>
      <c r="C150" s="201"/>
      <c r="D150" s="201"/>
      <c r="E150" s="201"/>
      <c r="F150" s="201"/>
      <c r="G150" s="202"/>
      <c r="H150" s="201"/>
      <c r="I150" s="201"/>
      <c r="J150" s="201"/>
      <c r="K150" s="227"/>
    </row>
    <row r="151" spans="2:11" customFormat="1" ht="15" customHeight="1">
      <c r="B151" s="206"/>
      <c r="C151" s="231" t="s">
        <v>861</v>
      </c>
      <c r="D151" s="183"/>
      <c r="E151" s="183"/>
      <c r="F151" s="232" t="s">
        <v>858</v>
      </c>
      <c r="G151" s="183"/>
      <c r="H151" s="231" t="s">
        <v>898</v>
      </c>
      <c r="I151" s="231" t="s">
        <v>860</v>
      </c>
      <c r="J151" s="231">
        <v>120</v>
      </c>
      <c r="K151" s="227"/>
    </row>
    <row r="152" spans="2:11" customFormat="1" ht="15" customHeight="1">
      <c r="B152" s="206"/>
      <c r="C152" s="231" t="s">
        <v>907</v>
      </c>
      <c r="D152" s="183"/>
      <c r="E152" s="183"/>
      <c r="F152" s="232" t="s">
        <v>858</v>
      </c>
      <c r="G152" s="183"/>
      <c r="H152" s="231" t="s">
        <v>918</v>
      </c>
      <c r="I152" s="231" t="s">
        <v>860</v>
      </c>
      <c r="J152" s="231" t="s">
        <v>909</v>
      </c>
      <c r="K152" s="227"/>
    </row>
    <row r="153" spans="2:11" customFormat="1" ht="15" customHeight="1">
      <c r="B153" s="206"/>
      <c r="C153" s="231" t="s">
        <v>806</v>
      </c>
      <c r="D153" s="183"/>
      <c r="E153" s="183"/>
      <c r="F153" s="232" t="s">
        <v>858</v>
      </c>
      <c r="G153" s="183"/>
      <c r="H153" s="231" t="s">
        <v>919</v>
      </c>
      <c r="I153" s="231" t="s">
        <v>860</v>
      </c>
      <c r="J153" s="231" t="s">
        <v>909</v>
      </c>
      <c r="K153" s="227"/>
    </row>
    <row r="154" spans="2:11" customFormat="1" ht="15" customHeight="1">
      <c r="B154" s="206"/>
      <c r="C154" s="231" t="s">
        <v>863</v>
      </c>
      <c r="D154" s="183"/>
      <c r="E154" s="183"/>
      <c r="F154" s="232" t="s">
        <v>864</v>
      </c>
      <c r="G154" s="183"/>
      <c r="H154" s="231" t="s">
        <v>898</v>
      </c>
      <c r="I154" s="231" t="s">
        <v>860</v>
      </c>
      <c r="J154" s="231">
        <v>50</v>
      </c>
      <c r="K154" s="227"/>
    </row>
    <row r="155" spans="2:11" customFormat="1" ht="15" customHeight="1">
      <c r="B155" s="206"/>
      <c r="C155" s="231" t="s">
        <v>866</v>
      </c>
      <c r="D155" s="183"/>
      <c r="E155" s="183"/>
      <c r="F155" s="232" t="s">
        <v>858</v>
      </c>
      <c r="G155" s="183"/>
      <c r="H155" s="231" t="s">
        <v>898</v>
      </c>
      <c r="I155" s="231" t="s">
        <v>868</v>
      </c>
      <c r="J155" s="231"/>
      <c r="K155" s="227"/>
    </row>
    <row r="156" spans="2:11" customFormat="1" ht="15" customHeight="1">
      <c r="B156" s="206"/>
      <c r="C156" s="231" t="s">
        <v>877</v>
      </c>
      <c r="D156" s="183"/>
      <c r="E156" s="183"/>
      <c r="F156" s="232" t="s">
        <v>864</v>
      </c>
      <c r="G156" s="183"/>
      <c r="H156" s="231" t="s">
        <v>898</v>
      </c>
      <c r="I156" s="231" t="s">
        <v>860</v>
      </c>
      <c r="J156" s="231">
        <v>50</v>
      </c>
      <c r="K156" s="227"/>
    </row>
    <row r="157" spans="2:11" customFormat="1" ht="15" customHeight="1">
      <c r="B157" s="206"/>
      <c r="C157" s="231" t="s">
        <v>885</v>
      </c>
      <c r="D157" s="183"/>
      <c r="E157" s="183"/>
      <c r="F157" s="232" t="s">
        <v>864</v>
      </c>
      <c r="G157" s="183"/>
      <c r="H157" s="231" t="s">
        <v>898</v>
      </c>
      <c r="I157" s="231" t="s">
        <v>860</v>
      </c>
      <c r="J157" s="231">
        <v>50</v>
      </c>
      <c r="K157" s="227"/>
    </row>
    <row r="158" spans="2:11" customFormat="1" ht="15" customHeight="1">
      <c r="B158" s="206"/>
      <c r="C158" s="231" t="s">
        <v>883</v>
      </c>
      <c r="D158" s="183"/>
      <c r="E158" s="183"/>
      <c r="F158" s="232" t="s">
        <v>864</v>
      </c>
      <c r="G158" s="183"/>
      <c r="H158" s="231" t="s">
        <v>898</v>
      </c>
      <c r="I158" s="231" t="s">
        <v>860</v>
      </c>
      <c r="J158" s="231">
        <v>50</v>
      </c>
      <c r="K158" s="227"/>
    </row>
    <row r="159" spans="2:11" customFormat="1" ht="15" customHeight="1">
      <c r="B159" s="206"/>
      <c r="C159" s="231" t="s">
        <v>86</v>
      </c>
      <c r="D159" s="183"/>
      <c r="E159" s="183"/>
      <c r="F159" s="232" t="s">
        <v>858</v>
      </c>
      <c r="G159" s="183"/>
      <c r="H159" s="231" t="s">
        <v>920</v>
      </c>
      <c r="I159" s="231" t="s">
        <v>860</v>
      </c>
      <c r="J159" s="231" t="s">
        <v>921</v>
      </c>
      <c r="K159" s="227"/>
    </row>
    <row r="160" spans="2:11" customFormat="1" ht="15" customHeight="1">
      <c r="B160" s="206"/>
      <c r="C160" s="231" t="s">
        <v>922</v>
      </c>
      <c r="D160" s="183"/>
      <c r="E160" s="183"/>
      <c r="F160" s="232" t="s">
        <v>858</v>
      </c>
      <c r="G160" s="183"/>
      <c r="H160" s="231" t="s">
        <v>923</v>
      </c>
      <c r="I160" s="231" t="s">
        <v>893</v>
      </c>
      <c r="J160" s="231"/>
      <c r="K160" s="227"/>
    </row>
    <row r="161" spans="2:11" customFormat="1" ht="15" customHeight="1">
      <c r="B161" s="233"/>
      <c r="C161" s="213"/>
      <c r="D161" s="213"/>
      <c r="E161" s="213"/>
      <c r="F161" s="213"/>
      <c r="G161" s="213"/>
      <c r="H161" s="213"/>
      <c r="I161" s="213"/>
      <c r="J161" s="213"/>
      <c r="K161" s="234"/>
    </row>
    <row r="162" spans="2:11" customFormat="1" ht="18.75" customHeight="1">
      <c r="B162" s="215"/>
      <c r="C162" s="225"/>
      <c r="D162" s="225"/>
      <c r="E162" s="225"/>
      <c r="F162" s="235"/>
      <c r="G162" s="225"/>
      <c r="H162" s="225"/>
      <c r="I162" s="225"/>
      <c r="J162" s="225"/>
      <c r="K162" s="215"/>
    </row>
    <row r="163" spans="2:11" customFormat="1" ht="18.75" customHeight="1">
      <c r="B163" s="190"/>
      <c r="C163" s="190"/>
      <c r="D163" s="190"/>
      <c r="E163" s="190"/>
      <c r="F163" s="190"/>
      <c r="G163" s="190"/>
      <c r="H163" s="190"/>
      <c r="I163" s="190"/>
      <c r="J163" s="190"/>
      <c r="K163" s="190"/>
    </row>
    <row r="164" spans="2:11" customFormat="1" ht="7.5" customHeight="1">
      <c r="B164" s="172"/>
      <c r="C164" s="173"/>
      <c r="D164" s="173"/>
      <c r="E164" s="173"/>
      <c r="F164" s="173"/>
      <c r="G164" s="173"/>
      <c r="H164" s="173"/>
      <c r="I164" s="173"/>
      <c r="J164" s="173"/>
      <c r="K164" s="174"/>
    </row>
    <row r="165" spans="2:11" customFormat="1" ht="45" customHeight="1">
      <c r="B165" s="175"/>
      <c r="C165" s="305" t="s">
        <v>924</v>
      </c>
      <c r="D165" s="305"/>
      <c r="E165" s="305"/>
      <c r="F165" s="305"/>
      <c r="G165" s="305"/>
      <c r="H165" s="305"/>
      <c r="I165" s="305"/>
      <c r="J165" s="305"/>
      <c r="K165" s="176"/>
    </row>
    <row r="166" spans="2:11" customFormat="1" ht="17.25" customHeight="1">
      <c r="B166" s="175"/>
      <c r="C166" s="196" t="s">
        <v>852</v>
      </c>
      <c r="D166" s="196"/>
      <c r="E166" s="196"/>
      <c r="F166" s="196" t="s">
        <v>853</v>
      </c>
      <c r="G166" s="236"/>
      <c r="H166" s="237" t="s">
        <v>59</v>
      </c>
      <c r="I166" s="237" t="s">
        <v>62</v>
      </c>
      <c r="J166" s="196" t="s">
        <v>854</v>
      </c>
      <c r="K166" s="176"/>
    </row>
    <row r="167" spans="2:11" customFormat="1" ht="17.25" customHeight="1">
      <c r="B167" s="177"/>
      <c r="C167" s="198" t="s">
        <v>855</v>
      </c>
      <c r="D167" s="198"/>
      <c r="E167" s="198"/>
      <c r="F167" s="199" t="s">
        <v>856</v>
      </c>
      <c r="G167" s="238"/>
      <c r="H167" s="239"/>
      <c r="I167" s="239"/>
      <c r="J167" s="198" t="s">
        <v>857</v>
      </c>
      <c r="K167" s="178"/>
    </row>
    <row r="168" spans="2:11" customFormat="1" ht="5.25" customHeight="1">
      <c r="B168" s="206"/>
      <c r="C168" s="201"/>
      <c r="D168" s="201"/>
      <c r="E168" s="201"/>
      <c r="F168" s="201"/>
      <c r="G168" s="202"/>
      <c r="H168" s="201"/>
      <c r="I168" s="201"/>
      <c r="J168" s="201"/>
      <c r="K168" s="227"/>
    </row>
    <row r="169" spans="2:11" customFormat="1" ht="15" customHeight="1">
      <c r="B169" s="206"/>
      <c r="C169" s="183" t="s">
        <v>861</v>
      </c>
      <c r="D169" s="183"/>
      <c r="E169" s="183"/>
      <c r="F169" s="204" t="s">
        <v>858</v>
      </c>
      <c r="G169" s="183"/>
      <c r="H169" s="183" t="s">
        <v>898</v>
      </c>
      <c r="I169" s="183" t="s">
        <v>860</v>
      </c>
      <c r="J169" s="183">
        <v>120</v>
      </c>
      <c r="K169" s="227"/>
    </row>
    <row r="170" spans="2:11" customFormat="1" ht="15" customHeight="1">
      <c r="B170" s="206"/>
      <c r="C170" s="183" t="s">
        <v>907</v>
      </c>
      <c r="D170" s="183"/>
      <c r="E170" s="183"/>
      <c r="F170" s="204" t="s">
        <v>858</v>
      </c>
      <c r="G170" s="183"/>
      <c r="H170" s="183" t="s">
        <v>908</v>
      </c>
      <c r="I170" s="183" t="s">
        <v>860</v>
      </c>
      <c r="J170" s="183" t="s">
        <v>909</v>
      </c>
      <c r="K170" s="227"/>
    </row>
    <row r="171" spans="2:11" customFormat="1" ht="15" customHeight="1">
      <c r="B171" s="206"/>
      <c r="C171" s="183" t="s">
        <v>806</v>
      </c>
      <c r="D171" s="183"/>
      <c r="E171" s="183"/>
      <c r="F171" s="204" t="s">
        <v>858</v>
      </c>
      <c r="G171" s="183"/>
      <c r="H171" s="183" t="s">
        <v>925</v>
      </c>
      <c r="I171" s="183" t="s">
        <v>860</v>
      </c>
      <c r="J171" s="183" t="s">
        <v>909</v>
      </c>
      <c r="K171" s="227"/>
    </row>
    <row r="172" spans="2:11" customFormat="1" ht="15" customHeight="1">
      <c r="B172" s="206"/>
      <c r="C172" s="183" t="s">
        <v>863</v>
      </c>
      <c r="D172" s="183"/>
      <c r="E172" s="183"/>
      <c r="F172" s="204" t="s">
        <v>864</v>
      </c>
      <c r="G172" s="183"/>
      <c r="H172" s="183" t="s">
        <v>925</v>
      </c>
      <c r="I172" s="183" t="s">
        <v>860</v>
      </c>
      <c r="J172" s="183">
        <v>50</v>
      </c>
      <c r="K172" s="227"/>
    </row>
    <row r="173" spans="2:11" customFormat="1" ht="15" customHeight="1">
      <c r="B173" s="206"/>
      <c r="C173" s="183" t="s">
        <v>866</v>
      </c>
      <c r="D173" s="183"/>
      <c r="E173" s="183"/>
      <c r="F173" s="204" t="s">
        <v>858</v>
      </c>
      <c r="G173" s="183"/>
      <c r="H173" s="183" t="s">
        <v>925</v>
      </c>
      <c r="I173" s="183" t="s">
        <v>868</v>
      </c>
      <c r="J173" s="183"/>
      <c r="K173" s="227"/>
    </row>
    <row r="174" spans="2:11" customFormat="1" ht="15" customHeight="1">
      <c r="B174" s="206"/>
      <c r="C174" s="183" t="s">
        <v>877</v>
      </c>
      <c r="D174" s="183"/>
      <c r="E174" s="183"/>
      <c r="F174" s="204" t="s">
        <v>864</v>
      </c>
      <c r="G174" s="183"/>
      <c r="H174" s="183" t="s">
        <v>925</v>
      </c>
      <c r="I174" s="183" t="s">
        <v>860</v>
      </c>
      <c r="J174" s="183">
        <v>50</v>
      </c>
      <c r="K174" s="227"/>
    </row>
    <row r="175" spans="2:11" customFormat="1" ht="15" customHeight="1">
      <c r="B175" s="206"/>
      <c r="C175" s="183" t="s">
        <v>885</v>
      </c>
      <c r="D175" s="183"/>
      <c r="E175" s="183"/>
      <c r="F175" s="204" t="s">
        <v>864</v>
      </c>
      <c r="G175" s="183"/>
      <c r="H175" s="183" t="s">
        <v>925</v>
      </c>
      <c r="I175" s="183" t="s">
        <v>860</v>
      </c>
      <c r="J175" s="183">
        <v>50</v>
      </c>
      <c r="K175" s="227"/>
    </row>
    <row r="176" spans="2:11" customFormat="1" ht="15" customHeight="1">
      <c r="B176" s="206"/>
      <c r="C176" s="183" t="s">
        <v>883</v>
      </c>
      <c r="D176" s="183"/>
      <c r="E176" s="183"/>
      <c r="F176" s="204" t="s">
        <v>864</v>
      </c>
      <c r="G176" s="183"/>
      <c r="H176" s="183" t="s">
        <v>925</v>
      </c>
      <c r="I176" s="183" t="s">
        <v>860</v>
      </c>
      <c r="J176" s="183">
        <v>50</v>
      </c>
      <c r="K176" s="227"/>
    </row>
    <row r="177" spans="2:11" customFormat="1" ht="15" customHeight="1">
      <c r="B177" s="206"/>
      <c r="C177" s="183" t="s">
        <v>112</v>
      </c>
      <c r="D177" s="183"/>
      <c r="E177" s="183"/>
      <c r="F177" s="204" t="s">
        <v>858</v>
      </c>
      <c r="G177" s="183"/>
      <c r="H177" s="183" t="s">
        <v>926</v>
      </c>
      <c r="I177" s="183" t="s">
        <v>927</v>
      </c>
      <c r="J177" s="183"/>
      <c r="K177" s="227"/>
    </row>
    <row r="178" spans="2:11" customFormat="1" ht="15" customHeight="1">
      <c r="B178" s="206"/>
      <c r="C178" s="183" t="s">
        <v>62</v>
      </c>
      <c r="D178" s="183"/>
      <c r="E178" s="183"/>
      <c r="F178" s="204" t="s">
        <v>858</v>
      </c>
      <c r="G178" s="183"/>
      <c r="H178" s="183" t="s">
        <v>928</v>
      </c>
      <c r="I178" s="183" t="s">
        <v>929</v>
      </c>
      <c r="J178" s="183">
        <v>1</v>
      </c>
      <c r="K178" s="227"/>
    </row>
    <row r="179" spans="2:11" customFormat="1" ht="15" customHeight="1">
      <c r="B179" s="206"/>
      <c r="C179" s="183" t="s">
        <v>58</v>
      </c>
      <c r="D179" s="183"/>
      <c r="E179" s="183"/>
      <c r="F179" s="204" t="s">
        <v>858</v>
      </c>
      <c r="G179" s="183"/>
      <c r="H179" s="183" t="s">
        <v>930</v>
      </c>
      <c r="I179" s="183" t="s">
        <v>860</v>
      </c>
      <c r="J179" s="183">
        <v>20</v>
      </c>
      <c r="K179" s="227"/>
    </row>
    <row r="180" spans="2:11" customFormat="1" ht="15" customHeight="1">
      <c r="B180" s="206"/>
      <c r="C180" s="183" t="s">
        <v>59</v>
      </c>
      <c r="D180" s="183"/>
      <c r="E180" s="183"/>
      <c r="F180" s="204" t="s">
        <v>858</v>
      </c>
      <c r="G180" s="183"/>
      <c r="H180" s="183" t="s">
        <v>931</v>
      </c>
      <c r="I180" s="183" t="s">
        <v>860</v>
      </c>
      <c r="J180" s="183">
        <v>255</v>
      </c>
      <c r="K180" s="227"/>
    </row>
    <row r="181" spans="2:11" customFormat="1" ht="15" customHeight="1">
      <c r="B181" s="206"/>
      <c r="C181" s="183" t="s">
        <v>113</v>
      </c>
      <c r="D181" s="183"/>
      <c r="E181" s="183"/>
      <c r="F181" s="204" t="s">
        <v>858</v>
      </c>
      <c r="G181" s="183"/>
      <c r="H181" s="183" t="s">
        <v>822</v>
      </c>
      <c r="I181" s="183" t="s">
        <v>860</v>
      </c>
      <c r="J181" s="183">
        <v>10</v>
      </c>
      <c r="K181" s="227"/>
    </row>
    <row r="182" spans="2:11" customFormat="1" ht="15" customHeight="1">
      <c r="B182" s="206"/>
      <c r="C182" s="183" t="s">
        <v>114</v>
      </c>
      <c r="D182" s="183"/>
      <c r="E182" s="183"/>
      <c r="F182" s="204" t="s">
        <v>858</v>
      </c>
      <c r="G182" s="183"/>
      <c r="H182" s="183" t="s">
        <v>932</v>
      </c>
      <c r="I182" s="183" t="s">
        <v>893</v>
      </c>
      <c r="J182" s="183"/>
      <c r="K182" s="227"/>
    </row>
    <row r="183" spans="2:11" customFormat="1" ht="15" customHeight="1">
      <c r="B183" s="206"/>
      <c r="C183" s="183" t="s">
        <v>933</v>
      </c>
      <c r="D183" s="183"/>
      <c r="E183" s="183"/>
      <c r="F183" s="204" t="s">
        <v>858</v>
      </c>
      <c r="G183" s="183"/>
      <c r="H183" s="183" t="s">
        <v>934</v>
      </c>
      <c r="I183" s="183" t="s">
        <v>893</v>
      </c>
      <c r="J183" s="183"/>
      <c r="K183" s="227"/>
    </row>
    <row r="184" spans="2:11" customFormat="1" ht="15" customHeight="1">
      <c r="B184" s="206"/>
      <c r="C184" s="183" t="s">
        <v>922</v>
      </c>
      <c r="D184" s="183"/>
      <c r="E184" s="183"/>
      <c r="F184" s="204" t="s">
        <v>858</v>
      </c>
      <c r="G184" s="183"/>
      <c r="H184" s="183" t="s">
        <v>935</v>
      </c>
      <c r="I184" s="183" t="s">
        <v>893</v>
      </c>
      <c r="J184" s="183"/>
      <c r="K184" s="227"/>
    </row>
    <row r="185" spans="2:11" customFormat="1" ht="15" customHeight="1">
      <c r="B185" s="206"/>
      <c r="C185" s="183" t="s">
        <v>116</v>
      </c>
      <c r="D185" s="183"/>
      <c r="E185" s="183"/>
      <c r="F185" s="204" t="s">
        <v>864</v>
      </c>
      <c r="G185" s="183"/>
      <c r="H185" s="183" t="s">
        <v>936</v>
      </c>
      <c r="I185" s="183" t="s">
        <v>860</v>
      </c>
      <c r="J185" s="183">
        <v>50</v>
      </c>
      <c r="K185" s="227"/>
    </row>
    <row r="186" spans="2:11" customFormat="1" ht="15" customHeight="1">
      <c r="B186" s="206"/>
      <c r="C186" s="183" t="s">
        <v>937</v>
      </c>
      <c r="D186" s="183"/>
      <c r="E186" s="183"/>
      <c r="F186" s="204" t="s">
        <v>864</v>
      </c>
      <c r="G186" s="183"/>
      <c r="H186" s="183" t="s">
        <v>938</v>
      </c>
      <c r="I186" s="183" t="s">
        <v>939</v>
      </c>
      <c r="J186" s="183"/>
      <c r="K186" s="227"/>
    </row>
    <row r="187" spans="2:11" customFormat="1" ht="15" customHeight="1">
      <c r="B187" s="206"/>
      <c r="C187" s="183" t="s">
        <v>940</v>
      </c>
      <c r="D187" s="183"/>
      <c r="E187" s="183"/>
      <c r="F187" s="204" t="s">
        <v>864</v>
      </c>
      <c r="G187" s="183"/>
      <c r="H187" s="183" t="s">
        <v>941</v>
      </c>
      <c r="I187" s="183" t="s">
        <v>939</v>
      </c>
      <c r="J187" s="183"/>
      <c r="K187" s="227"/>
    </row>
    <row r="188" spans="2:11" customFormat="1" ht="15" customHeight="1">
      <c r="B188" s="206"/>
      <c r="C188" s="183" t="s">
        <v>942</v>
      </c>
      <c r="D188" s="183"/>
      <c r="E188" s="183"/>
      <c r="F188" s="204" t="s">
        <v>864</v>
      </c>
      <c r="G188" s="183"/>
      <c r="H188" s="183" t="s">
        <v>943</v>
      </c>
      <c r="I188" s="183" t="s">
        <v>939</v>
      </c>
      <c r="J188" s="183"/>
      <c r="K188" s="227"/>
    </row>
    <row r="189" spans="2:11" customFormat="1" ht="15" customHeight="1">
      <c r="B189" s="206"/>
      <c r="C189" s="240" t="s">
        <v>944</v>
      </c>
      <c r="D189" s="183"/>
      <c r="E189" s="183"/>
      <c r="F189" s="204" t="s">
        <v>864</v>
      </c>
      <c r="G189" s="183"/>
      <c r="H189" s="183" t="s">
        <v>945</v>
      </c>
      <c r="I189" s="183" t="s">
        <v>946</v>
      </c>
      <c r="J189" s="241" t="s">
        <v>947</v>
      </c>
      <c r="K189" s="227"/>
    </row>
    <row r="190" spans="2:11" customFormat="1" ht="15" customHeight="1">
      <c r="B190" s="206"/>
      <c r="C190" s="240" t="s">
        <v>47</v>
      </c>
      <c r="D190" s="183"/>
      <c r="E190" s="183"/>
      <c r="F190" s="204" t="s">
        <v>858</v>
      </c>
      <c r="G190" s="183"/>
      <c r="H190" s="180" t="s">
        <v>948</v>
      </c>
      <c r="I190" s="183" t="s">
        <v>949</v>
      </c>
      <c r="J190" s="183"/>
      <c r="K190" s="227"/>
    </row>
    <row r="191" spans="2:11" customFormat="1" ht="15" customHeight="1">
      <c r="B191" s="206"/>
      <c r="C191" s="240" t="s">
        <v>950</v>
      </c>
      <c r="D191" s="183"/>
      <c r="E191" s="183"/>
      <c r="F191" s="204" t="s">
        <v>858</v>
      </c>
      <c r="G191" s="183"/>
      <c r="H191" s="183" t="s">
        <v>951</v>
      </c>
      <c r="I191" s="183" t="s">
        <v>893</v>
      </c>
      <c r="J191" s="183"/>
      <c r="K191" s="227"/>
    </row>
    <row r="192" spans="2:11" customFormat="1" ht="15" customHeight="1">
      <c r="B192" s="206"/>
      <c r="C192" s="240" t="s">
        <v>952</v>
      </c>
      <c r="D192" s="183"/>
      <c r="E192" s="183"/>
      <c r="F192" s="204" t="s">
        <v>858</v>
      </c>
      <c r="G192" s="183"/>
      <c r="H192" s="183" t="s">
        <v>953</v>
      </c>
      <c r="I192" s="183" t="s">
        <v>893</v>
      </c>
      <c r="J192" s="183"/>
      <c r="K192" s="227"/>
    </row>
    <row r="193" spans="2:11" customFormat="1" ht="15" customHeight="1">
      <c r="B193" s="206"/>
      <c r="C193" s="240" t="s">
        <v>954</v>
      </c>
      <c r="D193" s="183"/>
      <c r="E193" s="183"/>
      <c r="F193" s="204" t="s">
        <v>864</v>
      </c>
      <c r="G193" s="183"/>
      <c r="H193" s="183" t="s">
        <v>955</v>
      </c>
      <c r="I193" s="183" t="s">
        <v>893</v>
      </c>
      <c r="J193" s="183"/>
      <c r="K193" s="227"/>
    </row>
    <row r="194" spans="2:11" customFormat="1" ht="15" customHeight="1">
      <c r="B194" s="233"/>
      <c r="C194" s="242"/>
      <c r="D194" s="213"/>
      <c r="E194" s="213"/>
      <c r="F194" s="213"/>
      <c r="G194" s="213"/>
      <c r="H194" s="213"/>
      <c r="I194" s="213"/>
      <c r="J194" s="213"/>
      <c r="K194" s="234"/>
    </row>
    <row r="195" spans="2:11" customFormat="1" ht="18.75" customHeight="1">
      <c r="B195" s="215"/>
      <c r="C195" s="225"/>
      <c r="D195" s="225"/>
      <c r="E195" s="225"/>
      <c r="F195" s="235"/>
      <c r="G195" s="225"/>
      <c r="H195" s="225"/>
      <c r="I195" s="225"/>
      <c r="J195" s="225"/>
      <c r="K195" s="215"/>
    </row>
    <row r="196" spans="2:11" customFormat="1" ht="18.75" customHeight="1">
      <c r="B196" s="215"/>
      <c r="C196" s="225"/>
      <c r="D196" s="225"/>
      <c r="E196" s="225"/>
      <c r="F196" s="235"/>
      <c r="G196" s="225"/>
      <c r="H196" s="225"/>
      <c r="I196" s="225"/>
      <c r="J196" s="225"/>
      <c r="K196" s="215"/>
    </row>
    <row r="197" spans="2:11" customFormat="1" ht="18.75" customHeight="1">
      <c r="B197" s="190"/>
      <c r="C197" s="190"/>
      <c r="D197" s="190"/>
      <c r="E197" s="190"/>
      <c r="F197" s="190"/>
      <c r="G197" s="190"/>
      <c r="H197" s="190"/>
      <c r="I197" s="190"/>
      <c r="J197" s="190"/>
      <c r="K197" s="190"/>
    </row>
    <row r="198" spans="2:11" customFormat="1" ht="13.5">
      <c r="B198" s="172"/>
      <c r="C198" s="173"/>
      <c r="D198" s="173"/>
      <c r="E198" s="173"/>
      <c r="F198" s="173"/>
      <c r="G198" s="173"/>
      <c r="H198" s="173"/>
      <c r="I198" s="173"/>
      <c r="J198" s="173"/>
      <c r="K198" s="174"/>
    </row>
    <row r="199" spans="2:11" customFormat="1" ht="21">
      <c r="B199" s="175"/>
      <c r="C199" s="305" t="s">
        <v>956</v>
      </c>
      <c r="D199" s="305"/>
      <c r="E199" s="305"/>
      <c r="F199" s="305"/>
      <c r="G199" s="305"/>
      <c r="H199" s="305"/>
      <c r="I199" s="305"/>
      <c r="J199" s="305"/>
      <c r="K199" s="176"/>
    </row>
    <row r="200" spans="2:11" customFormat="1" ht="25.5" customHeight="1">
      <c r="B200" s="175"/>
      <c r="C200" s="243" t="s">
        <v>957</v>
      </c>
      <c r="D200" s="243"/>
      <c r="E200" s="243"/>
      <c r="F200" s="243" t="s">
        <v>958</v>
      </c>
      <c r="G200" s="244"/>
      <c r="H200" s="306" t="s">
        <v>959</v>
      </c>
      <c r="I200" s="306"/>
      <c r="J200" s="306"/>
      <c r="K200" s="176"/>
    </row>
    <row r="201" spans="2:11" customFormat="1" ht="5.25" customHeight="1">
      <c r="B201" s="206"/>
      <c r="C201" s="201"/>
      <c r="D201" s="201"/>
      <c r="E201" s="201"/>
      <c r="F201" s="201"/>
      <c r="G201" s="225"/>
      <c r="H201" s="201"/>
      <c r="I201" s="201"/>
      <c r="J201" s="201"/>
      <c r="K201" s="227"/>
    </row>
    <row r="202" spans="2:11" customFormat="1" ht="15" customHeight="1">
      <c r="B202" s="206"/>
      <c r="C202" s="183" t="s">
        <v>949</v>
      </c>
      <c r="D202" s="183"/>
      <c r="E202" s="183"/>
      <c r="F202" s="204" t="s">
        <v>48</v>
      </c>
      <c r="G202" s="183"/>
      <c r="H202" s="307" t="s">
        <v>960</v>
      </c>
      <c r="I202" s="307"/>
      <c r="J202" s="307"/>
      <c r="K202" s="227"/>
    </row>
    <row r="203" spans="2:11" customFormat="1" ht="15" customHeight="1">
      <c r="B203" s="206"/>
      <c r="C203" s="183"/>
      <c r="D203" s="183"/>
      <c r="E203" s="183"/>
      <c r="F203" s="204" t="s">
        <v>49</v>
      </c>
      <c r="G203" s="183"/>
      <c r="H203" s="307" t="s">
        <v>961</v>
      </c>
      <c r="I203" s="307"/>
      <c r="J203" s="307"/>
      <c r="K203" s="227"/>
    </row>
    <row r="204" spans="2:11" customFormat="1" ht="15" customHeight="1">
      <c r="B204" s="206"/>
      <c r="C204" s="183"/>
      <c r="D204" s="183"/>
      <c r="E204" s="183"/>
      <c r="F204" s="204" t="s">
        <v>52</v>
      </c>
      <c r="G204" s="183"/>
      <c r="H204" s="307" t="s">
        <v>962</v>
      </c>
      <c r="I204" s="307"/>
      <c r="J204" s="307"/>
      <c r="K204" s="227"/>
    </row>
    <row r="205" spans="2:11" customFormat="1" ht="15" customHeight="1">
      <c r="B205" s="206"/>
      <c r="C205" s="183"/>
      <c r="D205" s="183"/>
      <c r="E205" s="183"/>
      <c r="F205" s="204" t="s">
        <v>50</v>
      </c>
      <c r="G205" s="183"/>
      <c r="H205" s="307" t="s">
        <v>963</v>
      </c>
      <c r="I205" s="307"/>
      <c r="J205" s="307"/>
      <c r="K205" s="227"/>
    </row>
    <row r="206" spans="2:11" customFormat="1" ht="15" customHeight="1">
      <c r="B206" s="206"/>
      <c r="C206" s="183"/>
      <c r="D206" s="183"/>
      <c r="E206" s="183"/>
      <c r="F206" s="204" t="s">
        <v>51</v>
      </c>
      <c r="G206" s="183"/>
      <c r="H206" s="307" t="s">
        <v>964</v>
      </c>
      <c r="I206" s="307"/>
      <c r="J206" s="307"/>
      <c r="K206" s="227"/>
    </row>
    <row r="207" spans="2:11" customFormat="1" ht="15" customHeight="1">
      <c r="B207" s="206"/>
      <c r="C207" s="183"/>
      <c r="D207" s="183"/>
      <c r="E207" s="183"/>
      <c r="F207" s="204"/>
      <c r="G207" s="183"/>
      <c r="H207" s="183"/>
      <c r="I207" s="183"/>
      <c r="J207" s="183"/>
      <c r="K207" s="227"/>
    </row>
    <row r="208" spans="2:11" customFormat="1" ht="15" customHeight="1">
      <c r="B208" s="206"/>
      <c r="C208" s="183" t="s">
        <v>905</v>
      </c>
      <c r="D208" s="183"/>
      <c r="E208" s="183"/>
      <c r="F208" s="204" t="s">
        <v>81</v>
      </c>
      <c r="G208" s="183"/>
      <c r="H208" s="307" t="s">
        <v>965</v>
      </c>
      <c r="I208" s="307"/>
      <c r="J208" s="307"/>
      <c r="K208" s="227"/>
    </row>
    <row r="209" spans="2:11" customFormat="1" ht="15" customHeight="1">
      <c r="B209" s="206"/>
      <c r="C209" s="183"/>
      <c r="D209" s="183"/>
      <c r="E209" s="183"/>
      <c r="F209" s="204" t="s">
        <v>800</v>
      </c>
      <c r="G209" s="183"/>
      <c r="H209" s="307" t="s">
        <v>801</v>
      </c>
      <c r="I209" s="307"/>
      <c r="J209" s="307"/>
      <c r="K209" s="227"/>
    </row>
    <row r="210" spans="2:11" customFormat="1" ht="15" customHeight="1">
      <c r="B210" s="206"/>
      <c r="C210" s="183"/>
      <c r="D210" s="183"/>
      <c r="E210" s="183"/>
      <c r="F210" s="204" t="s">
        <v>798</v>
      </c>
      <c r="G210" s="183"/>
      <c r="H210" s="307" t="s">
        <v>966</v>
      </c>
      <c r="I210" s="307"/>
      <c r="J210" s="307"/>
      <c r="K210" s="227"/>
    </row>
    <row r="211" spans="2:11" customFormat="1" ht="15" customHeight="1">
      <c r="B211" s="245"/>
      <c r="C211" s="183"/>
      <c r="D211" s="183"/>
      <c r="E211" s="183"/>
      <c r="F211" s="204" t="s">
        <v>802</v>
      </c>
      <c r="G211" s="240"/>
      <c r="H211" s="308" t="s">
        <v>803</v>
      </c>
      <c r="I211" s="308"/>
      <c r="J211" s="308"/>
      <c r="K211" s="246"/>
    </row>
    <row r="212" spans="2:11" customFormat="1" ht="15" customHeight="1">
      <c r="B212" s="245"/>
      <c r="C212" s="183"/>
      <c r="D212" s="183"/>
      <c r="E212" s="183"/>
      <c r="F212" s="204" t="s">
        <v>804</v>
      </c>
      <c r="G212" s="240"/>
      <c r="H212" s="308" t="s">
        <v>967</v>
      </c>
      <c r="I212" s="308"/>
      <c r="J212" s="308"/>
      <c r="K212" s="246"/>
    </row>
    <row r="213" spans="2:11" customFormat="1" ht="15" customHeight="1">
      <c r="B213" s="245"/>
      <c r="C213" s="183"/>
      <c r="D213" s="183"/>
      <c r="E213" s="183"/>
      <c r="F213" s="204"/>
      <c r="G213" s="240"/>
      <c r="H213" s="231"/>
      <c r="I213" s="231"/>
      <c r="J213" s="231"/>
      <c r="K213" s="246"/>
    </row>
    <row r="214" spans="2:11" customFormat="1" ht="15" customHeight="1">
      <c r="B214" s="245"/>
      <c r="C214" s="183" t="s">
        <v>929</v>
      </c>
      <c r="D214" s="183"/>
      <c r="E214" s="183"/>
      <c r="F214" s="204">
        <v>1</v>
      </c>
      <c r="G214" s="240"/>
      <c r="H214" s="308" t="s">
        <v>968</v>
      </c>
      <c r="I214" s="308"/>
      <c r="J214" s="308"/>
      <c r="K214" s="246"/>
    </row>
    <row r="215" spans="2:11" customFormat="1" ht="15" customHeight="1">
      <c r="B215" s="245"/>
      <c r="C215" s="183"/>
      <c r="D215" s="183"/>
      <c r="E215" s="183"/>
      <c r="F215" s="204">
        <v>2</v>
      </c>
      <c r="G215" s="240"/>
      <c r="H215" s="308" t="s">
        <v>969</v>
      </c>
      <c r="I215" s="308"/>
      <c r="J215" s="308"/>
      <c r="K215" s="246"/>
    </row>
    <row r="216" spans="2:11" customFormat="1" ht="15" customHeight="1">
      <c r="B216" s="245"/>
      <c r="C216" s="183"/>
      <c r="D216" s="183"/>
      <c r="E216" s="183"/>
      <c r="F216" s="204">
        <v>3</v>
      </c>
      <c r="G216" s="240"/>
      <c r="H216" s="308" t="s">
        <v>970</v>
      </c>
      <c r="I216" s="308"/>
      <c r="J216" s="308"/>
      <c r="K216" s="246"/>
    </row>
    <row r="217" spans="2:11" customFormat="1" ht="15" customHeight="1">
      <c r="B217" s="245"/>
      <c r="C217" s="183"/>
      <c r="D217" s="183"/>
      <c r="E217" s="183"/>
      <c r="F217" s="204">
        <v>4</v>
      </c>
      <c r="G217" s="240"/>
      <c r="H217" s="308" t="s">
        <v>971</v>
      </c>
      <c r="I217" s="308"/>
      <c r="J217" s="308"/>
      <c r="K217" s="246"/>
    </row>
    <row r="218" spans="2:11" customFormat="1" ht="12.75" customHeight="1">
      <c r="B218" s="247"/>
      <c r="C218" s="248"/>
      <c r="D218" s="248"/>
      <c r="E218" s="248"/>
      <c r="F218" s="248"/>
      <c r="G218" s="248"/>
      <c r="H218" s="248"/>
      <c r="I218" s="248"/>
      <c r="J218" s="248"/>
      <c r="K218" s="24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210828 - MU Pedagogická f...</vt:lpstr>
      <vt:lpstr>Pokyny pro vyplnění</vt:lpstr>
      <vt:lpstr>'210828 - MU Pedagogická f...'!Názvy_tisku</vt:lpstr>
      <vt:lpstr>'Rekapitulace stavby'!Názvy_tisku</vt:lpstr>
      <vt:lpstr>'210828 - MU Pedagogická f...'!Oblast_tisku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Lenovo-PC\Nenda</dc:creator>
  <cp:lastModifiedBy>Marcela Dvořáková</cp:lastModifiedBy>
  <cp:lastPrinted>2023-01-24T09:01:13Z</cp:lastPrinted>
  <dcterms:created xsi:type="dcterms:W3CDTF">2022-12-16T12:12:22Z</dcterms:created>
  <dcterms:modified xsi:type="dcterms:W3CDTF">2023-03-13T11:25:39Z</dcterms:modified>
</cp:coreProperties>
</file>